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Lorenza\PC LORENZA\recupero documenti\IUC\TARI 2022\pef 2022\"/>
    </mc:Choice>
  </mc:AlternateContent>
  <xr:revisionPtr revIDLastSave="0" documentId="13_ncr:1_{E76178DF-531B-4434-988C-5699E5AE39F3}" xr6:coauthVersionLast="47" xr6:coauthVersionMax="47" xr10:uidLastSave="{00000000-0000-0000-0000-000000000000}"/>
  <bookViews>
    <workbookView xWindow="1620" yWindow="1770" windowWidth="26400" windowHeight="12810" xr2:uid="{CAE26CAD-6F7E-42A8-96A1-B42EA7A206CA}"/>
  </bookViews>
  <sheets>
    <sheet name="Romagnano S" sheetId="1" r:id="rId1"/>
  </sheets>
  <externalReferences>
    <externalReference r:id="rId2"/>
  </externalReferences>
  <definedNames>
    <definedName name="_xlnm.Print_Area" localSheetId="0">'Romagnano S'!$B$1:$O$92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92" i="1" l="1"/>
  <c r="M92" i="1"/>
  <c r="O92" i="1" s="1"/>
  <c r="K92" i="1"/>
  <c r="J92" i="1"/>
  <c r="L92" i="1" s="1"/>
  <c r="H92" i="1"/>
  <c r="G92" i="1"/>
  <c r="I92" i="1" s="1"/>
  <c r="E92" i="1"/>
  <c r="D92" i="1"/>
  <c r="O86" i="1"/>
  <c r="L86" i="1"/>
  <c r="I86" i="1"/>
  <c r="F86" i="1"/>
  <c r="O85" i="1"/>
  <c r="L85" i="1"/>
  <c r="I85" i="1"/>
  <c r="F85" i="1"/>
  <c r="N82" i="1"/>
  <c r="M82" i="1"/>
  <c r="O82" i="1" s="1"/>
  <c r="K82" i="1"/>
  <c r="J82" i="1"/>
  <c r="L82" i="1" s="1"/>
  <c r="H82" i="1"/>
  <c r="G82" i="1"/>
  <c r="I82" i="1" s="1"/>
  <c r="E82" i="1"/>
  <c r="D82" i="1"/>
  <c r="F82" i="1" s="1"/>
  <c r="F89" i="1" s="1"/>
  <c r="N81" i="1"/>
  <c r="N83" i="1" s="1"/>
  <c r="M81" i="1"/>
  <c r="M83" i="1" s="1"/>
  <c r="L81" i="1"/>
  <c r="L88" i="1" s="1"/>
  <c r="K81" i="1"/>
  <c r="J81" i="1"/>
  <c r="H81" i="1"/>
  <c r="G81" i="1"/>
  <c r="I81" i="1" s="1"/>
  <c r="E81" i="1"/>
  <c r="D81" i="1"/>
  <c r="O74" i="1"/>
  <c r="L74" i="1"/>
  <c r="I74" i="1"/>
  <c r="F74" i="1"/>
  <c r="O73" i="1"/>
  <c r="L73" i="1"/>
  <c r="L75" i="1" s="1"/>
  <c r="I73" i="1"/>
  <c r="I75" i="1" s="1"/>
  <c r="F73" i="1"/>
  <c r="O70" i="1"/>
  <c r="O71" i="1" s="1"/>
  <c r="L70" i="1"/>
  <c r="L71" i="1" s="1"/>
  <c r="I70" i="1"/>
  <c r="I71" i="1" s="1"/>
  <c r="F70" i="1"/>
  <c r="F71" i="1" s="1"/>
  <c r="O69" i="1"/>
  <c r="L69" i="1"/>
  <c r="I69" i="1"/>
  <c r="F69" i="1"/>
  <c r="O68" i="1"/>
  <c r="L68" i="1"/>
  <c r="I68" i="1"/>
  <c r="F68" i="1"/>
  <c r="O67" i="1"/>
  <c r="L67" i="1"/>
  <c r="I67" i="1"/>
  <c r="F67" i="1"/>
  <c r="O66" i="1"/>
  <c r="L66" i="1"/>
  <c r="I66" i="1"/>
  <c r="F66" i="1"/>
  <c r="O65" i="1"/>
  <c r="L65" i="1"/>
  <c r="I65" i="1"/>
  <c r="F65" i="1"/>
  <c r="O60" i="1"/>
  <c r="L60" i="1"/>
  <c r="I60" i="1"/>
  <c r="F60" i="1"/>
  <c r="O59" i="1"/>
  <c r="O61" i="1" s="1"/>
  <c r="O62" i="1" s="1"/>
  <c r="L59" i="1"/>
  <c r="I59" i="1"/>
  <c r="F59" i="1"/>
  <c r="O56" i="1"/>
  <c r="L56" i="1"/>
  <c r="I56" i="1"/>
  <c r="F56" i="1"/>
  <c r="O55" i="1"/>
  <c r="L55" i="1"/>
  <c r="I55" i="1"/>
  <c r="F55" i="1"/>
  <c r="O54" i="1"/>
  <c r="L54" i="1"/>
  <c r="I54" i="1"/>
  <c r="F54" i="1"/>
  <c r="O53" i="1"/>
  <c r="L53" i="1"/>
  <c r="I53" i="1"/>
  <c r="F53" i="1"/>
  <c r="N49" i="1"/>
  <c r="M49" i="1"/>
  <c r="O49" i="1" s="1"/>
  <c r="K49" i="1"/>
  <c r="J49" i="1"/>
  <c r="L49" i="1" s="1"/>
  <c r="H49" i="1"/>
  <c r="G49" i="1"/>
  <c r="I49" i="1" s="1"/>
  <c r="E49" i="1"/>
  <c r="D49" i="1"/>
  <c r="F49" i="1" s="1"/>
  <c r="N46" i="1"/>
  <c r="M46" i="1"/>
  <c r="O46" i="1" s="1"/>
  <c r="K46" i="1"/>
  <c r="J46" i="1"/>
  <c r="L46" i="1" s="1"/>
  <c r="H46" i="1"/>
  <c r="G46" i="1"/>
  <c r="I46" i="1" s="1"/>
  <c r="N45" i="1"/>
  <c r="O45" i="1" s="1"/>
  <c r="K45" i="1"/>
  <c r="L45" i="1" s="1"/>
  <c r="H45" i="1"/>
  <c r="I45" i="1" s="1"/>
  <c r="E45" i="1"/>
  <c r="F45" i="1" s="1"/>
  <c r="N44" i="1"/>
  <c r="M44" i="1"/>
  <c r="K44" i="1"/>
  <c r="J44" i="1"/>
  <c r="L44" i="1" s="1"/>
  <c r="H44" i="1"/>
  <c r="G44" i="1"/>
  <c r="I44" i="1" s="1"/>
  <c r="E44" i="1"/>
  <c r="D44" i="1"/>
  <c r="F44" i="1" s="1"/>
  <c r="N43" i="1"/>
  <c r="O43" i="1" s="1"/>
  <c r="M43" i="1"/>
  <c r="K43" i="1"/>
  <c r="J43" i="1"/>
  <c r="H43" i="1"/>
  <c r="G43" i="1"/>
  <c r="I43" i="1" s="1"/>
  <c r="E43" i="1"/>
  <c r="D43" i="1"/>
  <c r="F43" i="1" s="1"/>
  <c r="N42" i="1"/>
  <c r="M42" i="1"/>
  <c r="O42" i="1" s="1"/>
  <c r="K42" i="1"/>
  <c r="L42" i="1" s="1"/>
  <c r="J42" i="1"/>
  <c r="H42" i="1"/>
  <c r="G42" i="1"/>
  <c r="E42" i="1"/>
  <c r="D42" i="1"/>
  <c r="F42" i="1" s="1"/>
  <c r="N41" i="1"/>
  <c r="M41" i="1"/>
  <c r="O41" i="1" s="1"/>
  <c r="K41" i="1"/>
  <c r="J41" i="1"/>
  <c r="H41" i="1"/>
  <c r="G41" i="1"/>
  <c r="I41" i="1" s="1"/>
  <c r="E41" i="1"/>
  <c r="D41" i="1"/>
  <c r="F41" i="1" s="1"/>
  <c r="N39" i="1"/>
  <c r="M39" i="1"/>
  <c r="O39" i="1" s="1"/>
  <c r="K39" i="1"/>
  <c r="J39" i="1"/>
  <c r="L39" i="1" s="1"/>
  <c r="H39" i="1"/>
  <c r="I39" i="1" s="1"/>
  <c r="G39" i="1"/>
  <c r="E39" i="1"/>
  <c r="D39" i="1"/>
  <c r="F39" i="1" s="1"/>
  <c r="N38" i="1"/>
  <c r="M38" i="1"/>
  <c r="K38" i="1"/>
  <c r="J38" i="1"/>
  <c r="H38" i="1"/>
  <c r="G38" i="1"/>
  <c r="I38" i="1" s="1"/>
  <c r="E38" i="1"/>
  <c r="D38" i="1"/>
  <c r="N37" i="1"/>
  <c r="M37" i="1"/>
  <c r="K37" i="1"/>
  <c r="J37" i="1"/>
  <c r="L37" i="1" s="1"/>
  <c r="I37" i="1"/>
  <c r="H37" i="1"/>
  <c r="G37" i="1"/>
  <c r="E37" i="1"/>
  <c r="D37" i="1"/>
  <c r="F37" i="1" s="1"/>
  <c r="N36" i="1"/>
  <c r="M36" i="1"/>
  <c r="O36" i="1" s="1"/>
  <c r="K36" i="1"/>
  <c r="J36" i="1"/>
  <c r="L36" i="1" s="1"/>
  <c r="H36" i="1"/>
  <c r="G36" i="1"/>
  <c r="I36" i="1" s="1"/>
  <c r="E36" i="1"/>
  <c r="D36" i="1"/>
  <c r="F36" i="1" s="1"/>
  <c r="N35" i="1"/>
  <c r="M35" i="1"/>
  <c r="O35" i="1" s="1"/>
  <c r="K35" i="1"/>
  <c r="J35" i="1"/>
  <c r="L35" i="1" s="1"/>
  <c r="H35" i="1"/>
  <c r="G35" i="1"/>
  <c r="I35" i="1" s="1"/>
  <c r="E35" i="1"/>
  <c r="D35" i="1"/>
  <c r="N34" i="1"/>
  <c r="M34" i="1"/>
  <c r="O34" i="1" s="1"/>
  <c r="K34" i="1"/>
  <c r="J34" i="1"/>
  <c r="H34" i="1"/>
  <c r="G34" i="1"/>
  <c r="E34" i="1"/>
  <c r="E32" i="1" s="1"/>
  <c r="D34" i="1"/>
  <c r="F34" i="1" s="1"/>
  <c r="N33" i="1"/>
  <c r="N32" i="1" s="1"/>
  <c r="M33" i="1"/>
  <c r="O33" i="1" s="1"/>
  <c r="K33" i="1"/>
  <c r="K32" i="1" s="1"/>
  <c r="J33" i="1"/>
  <c r="H33" i="1"/>
  <c r="G33" i="1"/>
  <c r="I33" i="1" s="1"/>
  <c r="E33" i="1"/>
  <c r="D33" i="1"/>
  <c r="F33" i="1" s="1"/>
  <c r="H32" i="1"/>
  <c r="N31" i="1"/>
  <c r="M31" i="1"/>
  <c r="O31" i="1" s="1"/>
  <c r="K31" i="1"/>
  <c r="J31" i="1"/>
  <c r="L31" i="1" s="1"/>
  <c r="H31" i="1"/>
  <c r="G31" i="1"/>
  <c r="I31" i="1" s="1"/>
  <c r="E31" i="1"/>
  <c r="D31" i="1"/>
  <c r="N29" i="1"/>
  <c r="M29" i="1"/>
  <c r="K29" i="1"/>
  <c r="J29" i="1"/>
  <c r="L29" i="1" s="1"/>
  <c r="I29" i="1"/>
  <c r="H29" i="1"/>
  <c r="G29" i="1"/>
  <c r="E29" i="1"/>
  <c r="D29" i="1"/>
  <c r="F29" i="1" s="1"/>
  <c r="N28" i="1"/>
  <c r="M28" i="1"/>
  <c r="O28" i="1" s="1"/>
  <c r="K28" i="1"/>
  <c r="J28" i="1"/>
  <c r="H28" i="1"/>
  <c r="G28" i="1"/>
  <c r="I28" i="1" s="1"/>
  <c r="E28" i="1"/>
  <c r="D28" i="1"/>
  <c r="N27" i="1"/>
  <c r="M27" i="1"/>
  <c r="K27" i="1"/>
  <c r="J27" i="1"/>
  <c r="L27" i="1" s="1"/>
  <c r="H27" i="1"/>
  <c r="G27" i="1"/>
  <c r="I27" i="1" s="1"/>
  <c r="E27" i="1"/>
  <c r="D27" i="1"/>
  <c r="F27" i="1" s="1"/>
  <c r="N26" i="1"/>
  <c r="M26" i="1"/>
  <c r="M30" i="1" s="1"/>
  <c r="K26" i="1"/>
  <c r="J26" i="1"/>
  <c r="L26" i="1" s="1"/>
  <c r="H26" i="1"/>
  <c r="G26" i="1"/>
  <c r="I26" i="1" s="1"/>
  <c r="E26" i="1"/>
  <c r="D26" i="1"/>
  <c r="D30" i="1" s="1"/>
  <c r="N25" i="1"/>
  <c r="M25" i="1"/>
  <c r="O25" i="1" s="1"/>
  <c r="K25" i="1"/>
  <c r="J25" i="1"/>
  <c r="L25" i="1" s="1"/>
  <c r="H25" i="1"/>
  <c r="I25" i="1" s="1"/>
  <c r="G25" i="1"/>
  <c r="E25" i="1"/>
  <c r="D25" i="1"/>
  <c r="N22" i="1"/>
  <c r="M22" i="1"/>
  <c r="O22" i="1" s="1"/>
  <c r="K22" i="1"/>
  <c r="J22" i="1"/>
  <c r="H22" i="1"/>
  <c r="G22" i="1"/>
  <c r="I22" i="1" s="1"/>
  <c r="N21" i="1"/>
  <c r="O21" i="1" s="1"/>
  <c r="K21" i="1"/>
  <c r="L21" i="1" s="1"/>
  <c r="H21" i="1"/>
  <c r="I21" i="1" s="1"/>
  <c r="E21" i="1"/>
  <c r="F21" i="1" s="1"/>
  <c r="N20" i="1"/>
  <c r="M20" i="1"/>
  <c r="O20" i="1" s="1"/>
  <c r="K20" i="1"/>
  <c r="J20" i="1"/>
  <c r="L20" i="1" s="1"/>
  <c r="H20" i="1"/>
  <c r="G20" i="1"/>
  <c r="I20" i="1" s="1"/>
  <c r="E20" i="1"/>
  <c r="D20" i="1"/>
  <c r="F20" i="1" s="1"/>
  <c r="N19" i="1"/>
  <c r="M19" i="1"/>
  <c r="O19" i="1" s="1"/>
  <c r="K19" i="1"/>
  <c r="J19" i="1"/>
  <c r="L19" i="1" s="1"/>
  <c r="H19" i="1"/>
  <c r="G19" i="1"/>
  <c r="I19" i="1" s="1"/>
  <c r="E19" i="1"/>
  <c r="F19" i="1" s="1"/>
  <c r="D19" i="1"/>
  <c r="N18" i="1"/>
  <c r="M18" i="1"/>
  <c r="O18" i="1" s="1"/>
  <c r="K18" i="1"/>
  <c r="J18" i="1"/>
  <c r="H18" i="1"/>
  <c r="G18" i="1"/>
  <c r="E18" i="1"/>
  <c r="D18" i="1"/>
  <c r="F18" i="1" s="1"/>
  <c r="N17" i="1"/>
  <c r="O17" i="1" s="1"/>
  <c r="M17" i="1"/>
  <c r="L17" i="1"/>
  <c r="K17" i="1"/>
  <c r="J17" i="1"/>
  <c r="H17" i="1"/>
  <c r="G17" i="1"/>
  <c r="I17" i="1" s="1"/>
  <c r="E17" i="1"/>
  <c r="D17" i="1"/>
  <c r="F17" i="1" s="1"/>
  <c r="N16" i="1"/>
  <c r="M16" i="1"/>
  <c r="O16" i="1" s="1"/>
  <c r="K16" i="1"/>
  <c r="J16" i="1"/>
  <c r="L16" i="1" s="1"/>
  <c r="H16" i="1"/>
  <c r="G16" i="1"/>
  <c r="E16" i="1"/>
  <c r="D16" i="1"/>
  <c r="F16" i="1" s="1"/>
  <c r="N15" i="1"/>
  <c r="M15" i="1"/>
  <c r="K15" i="1"/>
  <c r="J15" i="1"/>
  <c r="H15" i="1"/>
  <c r="G15" i="1"/>
  <c r="I15" i="1" s="1"/>
  <c r="E15" i="1"/>
  <c r="D15" i="1"/>
  <c r="F15" i="1" s="1"/>
  <c r="N14" i="1"/>
  <c r="M14" i="1"/>
  <c r="O14" i="1" s="1"/>
  <c r="K14" i="1"/>
  <c r="J14" i="1"/>
  <c r="L14" i="1" s="1"/>
  <c r="H14" i="1"/>
  <c r="I14" i="1" s="1"/>
  <c r="G14" i="1"/>
  <c r="E14" i="1"/>
  <c r="D14" i="1"/>
  <c r="F14" i="1" s="1"/>
  <c r="N13" i="1"/>
  <c r="M13" i="1"/>
  <c r="O13" i="1" s="1"/>
  <c r="K13" i="1"/>
  <c r="J13" i="1"/>
  <c r="H13" i="1"/>
  <c r="G13" i="1"/>
  <c r="I13" i="1" s="1"/>
  <c r="F13" i="1"/>
  <c r="E13" i="1"/>
  <c r="D13" i="1"/>
  <c r="N12" i="1"/>
  <c r="M12" i="1"/>
  <c r="O12" i="1" s="1"/>
  <c r="K12" i="1"/>
  <c r="J12" i="1"/>
  <c r="L12" i="1" s="1"/>
  <c r="H12" i="1"/>
  <c r="I12" i="1" s="1"/>
  <c r="G12" i="1"/>
  <c r="E12" i="1"/>
  <c r="D12" i="1"/>
  <c r="F12" i="1" s="1"/>
  <c r="N11" i="1"/>
  <c r="M11" i="1"/>
  <c r="K11" i="1"/>
  <c r="J11" i="1"/>
  <c r="H11" i="1"/>
  <c r="G11" i="1"/>
  <c r="I11" i="1" s="1"/>
  <c r="E11" i="1"/>
  <c r="D11" i="1"/>
  <c r="F11" i="1" s="1"/>
  <c r="N10" i="1"/>
  <c r="M10" i="1"/>
  <c r="K10" i="1"/>
  <c r="J10" i="1"/>
  <c r="L10" i="1" s="1"/>
  <c r="H10" i="1"/>
  <c r="G10" i="1"/>
  <c r="I10" i="1" s="1"/>
  <c r="E10" i="1"/>
  <c r="D10" i="1"/>
  <c r="F10" i="1" s="1"/>
  <c r="N9" i="1"/>
  <c r="M9" i="1"/>
  <c r="O9" i="1" s="1"/>
  <c r="K9" i="1"/>
  <c r="J9" i="1"/>
  <c r="H9" i="1"/>
  <c r="G9" i="1"/>
  <c r="I9" i="1" s="1"/>
  <c r="F9" i="1"/>
  <c r="E9" i="1"/>
  <c r="D9" i="1"/>
  <c r="N8" i="1"/>
  <c r="M8" i="1"/>
  <c r="O8" i="1" s="1"/>
  <c r="K8" i="1"/>
  <c r="J8" i="1"/>
  <c r="L8" i="1" s="1"/>
  <c r="H8" i="1"/>
  <c r="I8" i="1" s="1"/>
  <c r="G8" i="1"/>
  <c r="E8" i="1"/>
  <c r="D8" i="1"/>
  <c r="F8" i="1" s="1"/>
  <c r="N7" i="1"/>
  <c r="M7" i="1"/>
  <c r="K7" i="1"/>
  <c r="J7" i="1"/>
  <c r="H7" i="1"/>
  <c r="G7" i="1"/>
  <c r="I7" i="1" s="1"/>
  <c r="E7" i="1"/>
  <c r="E23" i="1" s="1"/>
  <c r="D7" i="1"/>
  <c r="F7" i="1" s="1"/>
  <c r="N6" i="1"/>
  <c r="M6" i="1"/>
  <c r="O6" i="1" s="1"/>
  <c r="K6" i="1"/>
  <c r="J6" i="1"/>
  <c r="J23" i="1" s="1"/>
  <c r="H6" i="1"/>
  <c r="G6" i="1"/>
  <c r="E6" i="1"/>
  <c r="D6" i="1"/>
  <c r="D4" i="1"/>
  <c r="G4" i="1" s="1"/>
  <c r="G32" i="1" l="1"/>
  <c r="I32" i="1" s="1"/>
  <c r="J4" i="1"/>
  <c r="J32" i="1"/>
  <c r="L32" i="1" s="1"/>
  <c r="I89" i="1"/>
  <c r="E30" i="1"/>
  <c r="F30" i="1" s="1"/>
  <c r="E83" i="1"/>
  <c r="H40" i="1"/>
  <c r="I88" i="1"/>
  <c r="I90" i="1" s="1"/>
  <c r="L89" i="1"/>
  <c r="G23" i="1"/>
  <c r="I23" i="1" s="1"/>
  <c r="L7" i="1"/>
  <c r="L11" i="1"/>
  <c r="L15" i="1"/>
  <c r="I18" i="1"/>
  <c r="F25" i="1"/>
  <c r="H30" i="1"/>
  <c r="O27" i="1"/>
  <c r="I34" i="1"/>
  <c r="L38" i="1"/>
  <c r="I42" i="1"/>
  <c r="L43" i="1"/>
  <c r="O44" i="1"/>
  <c r="H83" i="1"/>
  <c r="F92" i="1"/>
  <c r="F31" i="1"/>
  <c r="E40" i="1"/>
  <c r="E47" i="1" s="1"/>
  <c r="E50" i="1" s="1"/>
  <c r="H23" i="1"/>
  <c r="K40" i="1"/>
  <c r="F75" i="1"/>
  <c r="J83" i="1"/>
  <c r="O89" i="1"/>
  <c r="D83" i="1"/>
  <c r="F83" i="1" s="1"/>
  <c r="F84" i="1" s="1"/>
  <c r="D23" i="1"/>
  <c r="M23" i="1"/>
  <c r="O23" i="1" s="1"/>
  <c r="M32" i="1"/>
  <c r="O32" i="1" s="1"/>
  <c r="I6" i="1"/>
  <c r="O7" i="1"/>
  <c r="O11" i="1"/>
  <c r="O15" i="1"/>
  <c r="L18" i="1"/>
  <c r="K30" i="1"/>
  <c r="K47" i="1" s="1"/>
  <c r="K50" i="1" s="1"/>
  <c r="F28" i="1"/>
  <c r="L34" i="1"/>
  <c r="M40" i="1"/>
  <c r="M47" i="1" s="1"/>
  <c r="K83" i="1"/>
  <c r="K23" i="1"/>
  <c r="L23" i="1" s="1"/>
  <c r="N40" i="1"/>
  <c r="L90" i="1"/>
  <c r="N30" i="1"/>
  <c r="O30" i="1" s="1"/>
  <c r="F61" i="1"/>
  <c r="F62" i="1" s="1"/>
  <c r="O75" i="1"/>
  <c r="D32" i="1"/>
  <c r="F32" i="1" s="1"/>
  <c r="I61" i="1"/>
  <c r="I62" i="1" s="1"/>
  <c r="N23" i="1"/>
  <c r="L9" i="1"/>
  <c r="O10" i="1"/>
  <c r="L13" i="1"/>
  <c r="I16" i="1"/>
  <c r="L22" i="1"/>
  <c r="L28" i="1"/>
  <c r="O29" i="1"/>
  <c r="L33" i="1"/>
  <c r="F35" i="1"/>
  <c r="O37" i="1"/>
  <c r="L41" i="1"/>
  <c r="L61" i="1"/>
  <c r="L62" i="1" s="1"/>
  <c r="O81" i="1"/>
  <c r="O88" i="1" s="1"/>
  <c r="O90" i="1" s="1"/>
  <c r="O83" i="1"/>
  <c r="O84" i="1" s="1"/>
  <c r="F23" i="1"/>
  <c r="M4" i="1"/>
  <c r="F26" i="1"/>
  <c r="F38" i="1"/>
  <c r="L6" i="1"/>
  <c r="O26" i="1"/>
  <c r="G30" i="1"/>
  <c r="I30" i="1" s="1"/>
  <c r="O38" i="1"/>
  <c r="G40" i="1"/>
  <c r="I40" i="1" s="1"/>
  <c r="F81" i="1"/>
  <c r="F88" i="1" s="1"/>
  <c r="F90" i="1" s="1"/>
  <c r="G83" i="1"/>
  <c r="I83" i="1" s="1"/>
  <c r="I84" i="1" s="1"/>
  <c r="F6" i="1"/>
  <c r="J30" i="1"/>
  <c r="L30" i="1" s="1"/>
  <c r="N47" i="1" l="1"/>
  <c r="N50" i="1" s="1"/>
  <c r="L83" i="1"/>
  <c r="L84" i="1" s="1"/>
  <c r="J40" i="1"/>
  <c r="L40" i="1" s="1"/>
  <c r="O40" i="1"/>
  <c r="H47" i="1"/>
  <c r="H50" i="1" s="1"/>
  <c r="D40" i="1"/>
  <c r="M50" i="1"/>
  <c r="J47" i="1"/>
  <c r="G47" i="1"/>
  <c r="F40" i="1" l="1"/>
  <c r="D47" i="1"/>
  <c r="O47" i="1"/>
  <c r="O50" i="1" s="1"/>
  <c r="O72" i="1" s="1"/>
  <c r="I47" i="1"/>
  <c r="I50" i="1" s="1"/>
  <c r="I72" i="1" s="1"/>
  <c r="G50" i="1"/>
  <c r="L47" i="1"/>
  <c r="L50" i="1" s="1"/>
  <c r="L72" i="1" s="1"/>
  <c r="J50" i="1"/>
  <c r="O76" i="1"/>
  <c r="O79" i="1" s="1"/>
  <c r="O78" i="1"/>
  <c r="F47" i="1" l="1"/>
  <c r="F50" i="1" s="1"/>
  <c r="F72" i="1" s="1"/>
  <c r="D50" i="1"/>
  <c r="L76" i="1"/>
  <c r="L79" i="1" s="1"/>
  <c r="L78" i="1"/>
  <c r="I76" i="1"/>
  <c r="I79" i="1" s="1"/>
  <c r="I78" i="1"/>
  <c r="F76" i="1" l="1"/>
  <c r="F79" i="1" s="1"/>
  <c r="F78" i="1"/>
</calcChain>
</file>

<file path=xl/sharedStrings.xml><?xml version="1.0" encoding="utf-8"?>
<sst xmlns="http://schemas.openxmlformats.org/spreadsheetml/2006/main" count="90" uniqueCount="81">
  <si>
    <t xml:space="preserve">       PEF 2022 - 2025</t>
  </si>
  <si>
    <t>Costi del/i gestore/i diverso/i dal Comune</t>
  </si>
  <si>
    <t>Costi 
del/i Comune/i</t>
  </si>
  <si>
    <t>Ciclo integrato
 RU (TOT PEF)</t>
  </si>
  <si>
    <r>
      <t xml:space="preserve">Costi dell’attività di raccolta e trasporto dei rifiuti urbani indifferenziati   </t>
    </r>
    <r>
      <rPr>
        <b/>
        <i/>
        <sz val="11"/>
        <color theme="1"/>
        <rFont val="Century Gothic"/>
        <family val="2"/>
      </rPr>
      <t>CRT</t>
    </r>
  </si>
  <si>
    <r>
      <t xml:space="preserve">Costi dell’attività di trattamento e smaltimento dei rifiuti urbani   </t>
    </r>
    <r>
      <rPr>
        <b/>
        <i/>
        <sz val="11"/>
        <color theme="1"/>
        <rFont val="Century Gothic"/>
        <family val="2"/>
      </rPr>
      <t>CTS</t>
    </r>
  </si>
  <si>
    <r>
      <t xml:space="preserve">Costi dell’attività di trattamento e recupero dei rifiuti urbani   </t>
    </r>
    <r>
      <rPr>
        <b/>
        <i/>
        <sz val="11"/>
        <color theme="1"/>
        <rFont val="Century Gothic"/>
        <family val="2"/>
      </rPr>
      <t>CTR</t>
    </r>
  </si>
  <si>
    <r>
      <t xml:space="preserve">Costi dell’attività di raccolta e trasporto delle frazioni differenziate   </t>
    </r>
    <r>
      <rPr>
        <b/>
        <i/>
        <sz val="11"/>
        <color theme="1"/>
        <rFont val="Century Gothic"/>
        <family val="2"/>
      </rPr>
      <t>CRD</t>
    </r>
  </si>
  <si>
    <r>
      <t xml:space="preserve">Costi operativi variabili previsionali di cui all'articolo 9.1 del MTR-2   </t>
    </r>
    <r>
      <rPr>
        <b/>
        <i/>
        <sz val="11"/>
        <rFont val="Century Gothic"/>
        <family val="2"/>
      </rPr>
      <t>CO</t>
    </r>
    <r>
      <rPr>
        <b/>
        <i/>
        <vertAlign val="superscript"/>
        <sz val="11"/>
        <rFont val="Century Gothic"/>
        <family val="2"/>
      </rPr>
      <t>EXP</t>
    </r>
    <r>
      <rPr>
        <b/>
        <i/>
        <vertAlign val="subscript"/>
        <sz val="11"/>
        <rFont val="Century Gothic"/>
        <family val="2"/>
      </rPr>
      <t>116,TV</t>
    </r>
  </si>
  <si>
    <r>
      <t xml:space="preserve">Costi operativi variabili previsionali di cui all'articolo 9.2 del MTR-2   </t>
    </r>
    <r>
      <rPr>
        <b/>
        <i/>
        <sz val="11"/>
        <color theme="1"/>
        <rFont val="Century Gothic"/>
        <family val="2"/>
      </rPr>
      <t>CQ</t>
    </r>
    <r>
      <rPr>
        <b/>
        <i/>
        <vertAlign val="superscript"/>
        <sz val="11"/>
        <color theme="1"/>
        <rFont val="Century Gothic"/>
        <family val="2"/>
      </rPr>
      <t>EXP</t>
    </r>
    <r>
      <rPr>
        <b/>
        <i/>
        <vertAlign val="subscript"/>
        <sz val="11"/>
        <color theme="1"/>
        <rFont val="Century Gothic"/>
        <family val="2"/>
      </rPr>
      <t>TV</t>
    </r>
  </si>
  <si>
    <r>
      <t xml:space="preserve">Costi operativi incentivanti variabili di cui all'articolo 9.3 del MTR-2   </t>
    </r>
    <r>
      <rPr>
        <b/>
        <i/>
        <sz val="11"/>
        <color theme="1"/>
        <rFont val="Century Gothic"/>
        <family val="2"/>
      </rPr>
      <t>COI</t>
    </r>
    <r>
      <rPr>
        <b/>
        <i/>
        <vertAlign val="superscript"/>
        <sz val="11"/>
        <color theme="1"/>
        <rFont val="Century Gothic"/>
        <family val="2"/>
      </rPr>
      <t>EXP</t>
    </r>
    <r>
      <rPr>
        <b/>
        <i/>
        <vertAlign val="subscript"/>
        <sz val="11"/>
        <color theme="1"/>
        <rFont val="Century Gothic"/>
        <family val="2"/>
      </rPr>
      <t>TV</t>
    </r>
  </si>
  <si>
    <r>
      <t xml:space="preserve">Proventi della vendita di materiale ed energia derivante da rifiuti   </t>
    </r>
    <r>
      <rPr>
        <b/>
        <i/>
        <sz val="11"/>
        <color theme="1"/>
        <rFont val="Century Gothic"/>
        <family val="2"/>
      </rPr>
      <t>AR</t>
    </r>
  </si>
  <si>
    <r>
      <t xml:space="preserve">Fattore di Sharing   </t>
    </r>
    <r>
      <rPr>
        <b/>
        <i/>
        <sz val="11"/>
        <color theme="1"/>
        <rFont val="Century Gothic"/>
        <family val="2"/>
      </rPr>
      <t>b</t>
    </r>
  </si>
  <si>
    <r>
      <t xml:space="preserve">Proventi della vendita di materiale ed energia derivante da rifiuti dopo sharing   </t>
    </r>
    <r>
      <rPr>
        <b/>
        <i/>
        <sz val="11"/>
        <color theme="1"/>
        <rFont val="Century Gothic"/>
        <family val="2"/>
      </rPr>
      <t>b(AR)</t>
    </r>
  </si>
  <si>
    <r>
      <t xml:space="preserve">Ricavi derivanti dai corrispettivi riconosciuti dai sistemi collettivi di compliance   </t>
    </r>
    <r>
      <rPr>
        <b/>
        <i/>
        <sz val="11"/>
        <color theme="1"/>
        <rFont val="Century Gothic"/>
        <family val="2"/>
      </rPr>
      <t>AR</t>
    </r>
    <r>
      <rPr>
        <b/>
        <i/>
        <vertAlign val="subscript"/>
        <sz val="11"/>
        <color theme="1"/>
        <rFont val="Century Gothic"/>
        <family val="2"/>
      </rPr>
      <t>sc</t>
    </r>
  </si>
  <si>
    <r>
      <t xml:space="preserve">Fattore di Sharing    </t>
    </r>
    <r>
      <rPr>
        <b/>
        <i/>
        <sz val="11"/>
        <color theme="1"/>
        <rFont val="Century Gothic"/>
        <family val="2"/>
      </rPr>
      <t>ω</t>
    </r>
  </si>
  <si>
    <r>
      <t xml:space="preserve">Fattore di Sharing    </t>
    </r>
    <r>
      <rPr>
        <b/>
        <i/>
        <sz val="11"/>
        <color theme="1"/>
        <rFont val="Century Gothic"/>
        <family val="2"/>
      </rPr>
      <t>b(1+ω)</t>
    </r>
  </si>
  <si>
    <r>
      <t xml:space="preserve">Ricavi derivanti dai corrispettivi riconosciuti dal dai sistemi collettivi di compliance dopo sharing   </t>
    </r>
    <r>
      <rPr>
        <b/>
        <i/>
        <sz val="11"/>
        <color theme="1"/>
        <rFont val="Century Gothic"/>
        <family val="2"/>
      </rPr>
      <t>b(1+ω)AR</t>
    </r>
    <r>
      <rPr>
        <b/>
        <i/>
        <vertAlign val="subscript"/>
        <sz val="11"/>
        <color theme="1"/>
        <rFont val="Century Gothic"/>
        <family val="2"/>
      </rPr>
      <t>sc</t>
    </r>
  </si>
  <si>
    <r>
      <t>Componente a conguaglio relativa ai costi variabili</t>
    </r>
    <r>
      <rPr>
        <b/>
        <sz val="11"/>
        <color theme="1"/>
        <rFont val="Century Gothic"/>
        <family val="2"/>
      </rPr>
      <t xml:space="preserve"> </t>
    </r>
    <r>
      <rPr>
        <sz val="11"/>
        <color theme="1"/>
        <rFont val="Century Gothic"/>
        <family val="2"/>
      </rPr>
      <t xml:space="preserve">  </t>
    </r>
    <r>
      <rPr>
        <b/>
        <i/>
        <sz val="11"/>
        <color theme="1"/>
        <rFont val="Century Gothic"/>
        <family val="2"/>
      </rPr>
      <t>RCtot</t>
    </r>
    <r>
      <rPr>
        <b/>
        <i/>
        <vertAlign val="subscript"/>
        <sz val="11"/>
        <color theme="1"/>
        <rFont val="Century Gothic"/>
        <family val="2"/>
      </rPr>
      <t>TV</t>
    </r>
  </si>
  <si>
    <t>Oneri relativi all'IVA indetraibile - PARTE VARIABILE</t>
  </si>
  <si>
    <t>Recupero delta (∑Ta-∑Tmax) di cui al comma 4.5 del MTR-2 - PARTE VARIABILE</t>
  </si>
  <si>
    <t>∑TVa totale delle entrate tariffarie relative alle componenti di costo variabile dopo le detrazioni di cui al. Art. 4.6 Del. 363/2021/R/Rif</t>
  </si>
  <si>
    <r>
      <t xml:space="preserve">Costi dell’attività di spazzamento e di lavaggio   </t>
    </r>
    <r>
      <rPr>
        <b/>
        <i/>
        <sz val="11"/>
        <color theme="1"/>
        <rFont val="Century Gothic"/>
        <family val="2"/>
      </rPr>
      <t>CSL</t>
    </r>
  </si>
  <si>
    <r>
      <t xml:space="preserve">                    Costi per l’attività di gestione delle tariffe e dei rapporti con gli utenti   </t>
    </r>
    <r>
      <rPr>
        <b/>
        <i/>
        <sz val="11"/>
        <color theme="1"/>
        <rFont val="Century Gothic"/>
        <family val="2"/>
      </rPr>
      <t>CARC</t>
    </r>
  </si>
  <si>
    <r>
      <t xml:space="preserve">                    Costi generali di gestione   </t>
    </r>
    <r>
      <rPr>
        <b/>
        <i/>
        <sz val="11"/>
        <color theme="1"/>
        <rFont val="Century Gothic"/>
        <family val="2"/>
      </rPr>
      <t>CGG</t>
    </r>
  </si>
  <si>
    <r>
      <t xml:space="preserve">                    Costi relativi alla quota di crediti inesigibili    </t>
    </r>
    <r>
      <rPr>
        <b/>
        <i/>
        <sz val="11"/>
        <color theme="1"/>
        <rFont val="Century Gothic"/>
        <family val="2"/>
      </rPr>
      <t>CCD</t>
    </r>
  </si>
  <si>
    <r>
      <t xml:space="preserve">                    Altri costi   </t>
    </r>
    <r>
      <rPr>
        <b/>
        <i/>
        <sz val="11"/>
        <color theme="1"/>
        <rFont val="Century Gothic"/>
        <family val="2"/>
      </rPr>
      <t>CO</t>
    </r>
    <r>
      <rPr>
        <b/>
        <i/>
        <vertAlign val="subscript"/>
        <sz val="11"/>
        <color theme="1"/>
        <rFont val="Century Gothic"/>
        <family val="2"/>
      </rPr>
      <t>AL</t>
    </r>
  </si>
  <si>
    <r>
      <t xml:space="preserve">Costi comuni   </t>
    </r>
    <r>
      <rPr>
        <b/>
        <i/>
        <sz val="11"/>
        <color theme="1"/>
        <rFont val="Century Gothic"/>
        <family val="2"/>
      </rPr>
      <t>CC</t>
    </r>
  </si>
  <si>
    <r>
      <t xml:space="preserve">                  Ammortamenti   </t>
    </r>
    <r>
      <rPr>
        <b/>
        <i/>
        <sz val="11"/>
        <color theme="1"/>
        <rFont val="Century Gothic"/>
        <family val="2"/>
      </rPr>
      <t>Amm</t>
    </r>
  </si>
  <si>
    <r>
      <t xml:space="preserve">                  Accantonamenti   </t>
    </r>
    <r>
      <rPr>
        <b/>
        <i/>
        <sz val="11"/>
        <color theme="1"/>
        <rFont val="Century Gothic"/>
        <family val="2"/>
      </rPr>
      <t>Acc</t>
    </r>
  </si>
  <si>
    <t xml:space="preserve">                        - di cui costi di gestione post-operativa delle discariche</t>
  </si>
  <si>
    <t xml:space="preserve">                        - di cui per crediti</t>
  </si>
  <si>
    <t xml:space="preserve">                        - di cui per rischi e oneri previsti da normativa di settore e/o dal contratto di affidamento</t>
  </si>
  <si>
    <t xml:space="preserve">                        - di cui per altri non in eccesso rispetto a norme tributarie</t>
  </si>
  <si>
    <r>
      <t xml:space="preserve">               Remunerazione del capitale investito netto  </t>
    </r>
    <r>
      <rPr>
        <b/>
        <sz val="11"/>
        <color theme="1"/>
        <rFont val="Century Gothic"/>
        <family val="2"/>
      </rPr>
      <t xml:space="preserve"> </t>
    </r>
    <r>
      <rPr>
        <b/>
        <i/>
        <sz val="11"/>
        <color theme="1"/>
        <rFont val="Century Gothic"/>
        <family val="2"/>
      </rPr>
      <t>R</t>
    </r>
  </si>
  <si>
    <r>
      <t xml:space="preserve">               Remunerazione delle immobilizzazioni in corso   </t>
    </r>
    <r>
      <rPr>
        <b/>
        <i/>
        <sz val="11"/>
        <color theme="1"/>
        <rFont val="Century Gothic"/>
        <family val="2"/>
      </rPr>
      <t>R</t>
    </r>
    <r>
      <rPr>
        <b/>
        <i/>
        <vertAlign val="subscript"/>
        <sz val="11"/>
        <color theme="1"/>
        <rFont val="Century Gothic"/>
        <family val="2"/>
      </rPr>
      <t>LIC</t>
    </r>
  </si>
  <si>
    <r>
      <t xml:space="preserve">               Costi d'uso del capitale di cui all'art. 13.11 del MTR-2   </t>
    </r>
    <r>
      <rPr>
        <b/>
        <sz val="11"/>
        <color theme="1"/>
        <rFont val="Century Gothic"/>
        <family val="2"/>
      </rPr>
      <t xml:space="preserve"> </t>
    </r>
    <r>
      <rPr>
        <b/>
        <i/>
        <sz val="11"/>
        <color theme="1"/>
        <rFont val="Century Gothic"/>
        <family val="2"/>
      </rPr>
      <t>CK</t>
    </r>
    <r>
      <rPr>
        <b/>
        <i/>
        <vertAlign val="subscript"/>
        <sz val="11"/>
        <color theme="1"/>
        <rFont val="Century Gothic"/>
        <family val="2"/>
      </rPr>
      <t>proprietari</t>
    </r>
  </si>
  <si>
    <r>
      <t xml:space="preserve">Costi d'uso del capitale </t>
    </r>
    <r>
      <rPr>
        <b/>
        <sz val="11"/>
        <color theme="1"/>
        <rFont val="Century Gothic"/>
        <family val="2"/>
      </rPr>
      <t xml:space="preserve">  </t>
    </r>
    <r>
      <rPr>
        <b/>
        <i/>
        <sz val="11"/>
        <color theme="1"/>
        <rFont val="Century Gothic"/>
        <family val="2"/>
      </rPr>
      <t>CK</t>
    </r>
    <r>
      <rPr>
        <b/>
        <sz val="11"/>
        <color theme="1"/>
        <rFont val="Century Gothic"/>
        <family val="2"/>
      </rPr>
      <t xml:space="preserve"> </t>
    </r>
  </si>
  <si>
    <r>
      <t xml:space="preserve">Costi operativi fissi previsionali di cui all'articolo 9.1 del MTR-2   </t>
    </r>
    <r>
      <rPr>
        <b/>
        <i/>
        <sz val="11"/>
        <rFont val="Century Gothic"/>
        <family val="2"/>
      </rPr>
      <t>CO</t>
    </r>
    <r>
      <rPr>
        <b/>
        <i/>
        <vertAlign val="superscript"/>
        <sz val="11"/>
        <rFont val="Century Gothic"/>
        <family val="2"/>
      </rPr>
      <t>EXP</t>
    </r>
    <r>
      <rPr>
        <b/>
        <i/>
        <vertAlign val="subscript"/>
        <sz val="11"/>
        <rFont val="Century Gothic"/>
        <family val="2"/>
      </rPr>
      <t>116,TF</t>
    </r>
  </si>
  <si>
    <r>
      <t xml:space="preserve">Costi operativi fissi previsionali di cui all'articolo 9.2 del MTR-2   </t>
    </r>
    <r>
      <rPr>
        <b/>
        <i/>
        <sz val="11"/>
        <color theme="1"/>
        <rFont val="Century Gothic"/>
        <family val="2"/>
      </rPr>
      <t>CQ</t>
    </r>
    <r>
      <rPr>
        <b/>
        <i/>
        <vertAlign val="superscript"/>
        <sz val="11"/>
        <color theme="1"/>
        <rFont val="Century Gothic"/>
        <family val="2"/>
      </rPr>
      <t>EXP</t>
    </r>
    <r>
      <rPr>
        <b/>
        <i/>
        <vertAlign val="subscript"/>
        <sz val="11"/>
        <color theme="1"/>
        <rFont val="Century Gothic"/>
        <family val="2"/>
      </rPr>
      <t>TF</t>
    </r>
  </si>
  <si>
    <r>
      <t xml:space="preserve">Costi operativi incentivanti fissi di cui all'articolo 8 del MTR   </t>
    </r>
    <r>
      <rPr>
        <b/>
        <i/>
        <sz val="11"/>
        <color theme="1"/>
        <rFont val="Century Gothic"/>
        <family val="2"/>
      </rPr>
      <t>COI</t>
    </r>
    <r>
      <rPr>
        <b/>
        <i/>
        <vertAlign val="superscript"/>
        <sz val="11"/>
        <color theme="1"/>
        <rFont val="Century Gothic"/>
        <family val="2"/>
      </rPr>
      <t>EXP</t>
    </r>
    <r>
      <rPr>
        <b/>
        <i/>
        <vertAlign val="subscript"/>
        <sz val="11"/>
        <color theme="1"/>
        <rFont val="Century Gothic"/>
        <family val="2"/>
      </rPr>
      <t>TF</t>
    </r>
  </si>
  <si>
    <r>
      <t xml:space="preserve">Componente a conguaglio relativa ai costi fissi   </t>
    </r>
    <r>
      <rPr>
        <b/>
        <i/>
        <sz val="11"/>
        <color theme="1"/>
        <rFont val="Century Gothic"/>
        <family val="2"/>
      </rPr>
      <t>RC</t>
    </r>
    <r>
      <rPr>
        <b/>
        <i/>
        <vertAlign val="subscript"/>
        <sz val="11"/>
        <color theme="1"/>
        <rFont val="Century Gothic"/>
        <family val="2"/>
      </rPr>
      <t>TF</t>
    </r>
  </si>
  <si>
    <t>Oneri relativi all'IVA indetraibile - PARTE FISSA</t>
  </si>
  <si>
    <t>Recupero delta (∑Ta-∑Tmax) di cui al comma 4.5 del MTR-2 - PARTE FISSA</t>
  </si>
  <si>
    <t>∑TFa totale delle entrate tariffarie relative alle componenti di costo fisse dopo le detrazioni di cui al. Art. 4.6 Del. 363/2021/R/Rif</t>
  </si>
  <si>
    <t>∑Ta= ∑TVa + ∑TFa    prima delle detrazioni di cui al. Art. 4.6 Del. 363/2021/R/Rif</t>
  </si>
  <si>
    <t>∑Ta= ∑TVa + ∑TFa    dopo le detrazioni di cui al. Art. 4.6 Del. 363/2021/R/Rif</t>
  </si>
  <si>
    <t xml:space="preserve">Grandezze fisico-tecniche </t>
  </si>
  <si>
    <r>
      <t xml:space="preserve">raccolta differenziata   </t>
    </r>
    <r>
      <rPr>
        <i/>
        <sz val="11"/>
        <color theme="1"/>
        <rFont val="Century Gothic"/>
        <family val="2"/>
      </rPr>
      <t>%</t>
    </r>
  </si>
  <si>
    <r>
      <t>q</t>
    </r>
    <r>
      <rPr>
        <i/>
        <vertAlign val="subscript"/>
        <sz val="11"/>
        <color theme="1"/>
        <rFont val="Century Gothic"/>
        <family val="2"/>
      </rPr>
      <t>a-2</t>
    </r>
    <r>
      <rPr>
        <i/>
        <sz val="11"/>
        <color theme="1"/>
        <rFont val="Century Gothic"/>
        <family val="2"/>
      </rPr>
      <t xml:space="preserve">  </t>
    </r>
    <r>
      <rPr>
        <i/>
        <sz val="11"/>
        <rFont val="Century Gothic"/>
        <family val="2"/>
      </rPr>
      <t xml:space="preserve"> t</t>
    </r>
    <r>
      <rPr>
        <i/>
        <sz val="11"/>
        <color theme="1"/>
        <rFont val="Century Gothic"/>
        <family val="2"/>
      </rPr>
      <t>on</t>
    </r>
  </si>
  <si>
    <r>
      <t xml:space="preserve">costo unitario effettivo - Cueff   </t>
    </r>
    <r>
      <rPr>
        <i/>
        <sz val="11"/>
        <color theme="1"/>
        <rFont val="Century Gothic"/>
        <family val="2"/>
      </rPr>
      <t>€cent/kg</t>
    </r>
  </si>
  <si>
    <t>Benchmark di riferimento [cent€/kg] (fabbisogno standard/costo medio settore)</t>
  </si>
  <si>
    <t>Coefficiente di gradualità</t>
  </si>
  <si>
    <r>
      <t xml:space="preserve">valutazione rispetto agli obiettivi di raccolta differenziata   </t>
    </r>
    <r>
      <rPr>
        <b/>
        <i/>
        <sz val="11"/>
        <color theme="1"/>
        <rFont val="Century Gothic"/>
        <family val="2"/>
      </rPr>
      <t>ɣ</t>
    </r>
    <r>
      <rPr>
        <b/>
        <i/>
        <vertAlign val="subscript"/>
        <sz val="11"/>
        <color theme="1"/>
        <rFont val="Century Gothic"/>
        <family val="2"/>
      </rPr>
      <t>1</t>
    </r>
    <r>
      <rPr>
        <sz val="11"/>
        <color theme="1"/>
        <rFont val="Century Gothic"/>
        <family val="2"/>
      </rPr>
      <t xml:space="preserve"> </t>
    </r>
  </si>
  <si>
    <r>
      <t xml:space="preserve">valutazione rispetto all' efficacia dell' attività di preparazione per il riutilizzo e riciclo   </t>
    </r>
    <r>
      <rPr>
        <b/>
        <i/>
        <sz val="11"/>
        <color theme="1"/>
        <rFont val="Century Gothic"/>
        <family val="2"/>
      </rPr>
      <t>ɣ</t>
    </r>
    <r>
      <rPr>
        <b/>
        <i/>
        <vertAlign val="subscript"/>
        <sz val="11"/>
        <color theme="1"/>
        <rFont val="Century Gothic"/>
        <family val="2"/>
      </rPr>
      <t>2</t>
    </r>
    <r>
      <rPr>
        <sz val="11"/>
        <color theme="1"/>
        <rFont val="Century Gothic"/>
        <family val="2"/>
      </rPr>
      <t xml:space="preserve"> </t>
    </r>
  </si>
  <si>
    <t>Totale    ɣ</t>
  </si>
  <si>
    <r>
      <t xml:space="preserve">Coefficiente di gradualità   </t>
    </r>
    <r>
      <rPr>
        <b/>
        <i/>
        <sz val="11"/>
        <color theme="0"/>
        <rFont val="Century Gothic"/>
        <family val="2"/>
      </rPr>
      <t>(1+ ɣ)</t>
    </r>
  </si>
  <si>
    <t>Verifica del limite di crescita</t>
  </si>
  <si>
    <r>
      <t>rpi</t>
    </r>
    <r>
      <rPr>
        <i/>
        <vertAlign val="subscript"/>
        <sz val="11"/>
        <color theme="1"/>
        <rFont val="Century Gothic"/>
        <family val="2"/>
      </rPr>
      <t>a</t>
    </r>
  </si>
  <si>
    <r>
      <t xml:space="preserve">coefficiente di recupero di produttività   </t>
    </r>
    <r>
      <rPr>
        <b/>
        <i/>
        <sz val="11"/>
        <color theme="1"/>
        <rFont val="Century Gothic"/>
        <family val="2"/>
      </rPr>
      <t>X</t>
    </r>
    <r>
      <rPr>
        <i/>
        <vertAlign val="subscript"/>
        <sz val="11"/>
        <color theme="1"/>
        <rFont val="Century Gothic"/>
        <family val="2"/>
      </rPr>
      <t>a</t>
    </r>
    <r>
      <rPr>
        <sz val="11"/>
        <color theme="1"/>
        <rFont val="Century Gothic"/>
        <family val="2"/>
      </rPr>
      <t xml:space="preserve"> </t>
    </r>
  </si>
  <si>
    <r>
      <t xml:space="preserve">coeff. per il miglioramento previsto della qualità </t>
    </r>
    <r>
      <rPr>
        <b/>
        <sz val="11"/>
        <color theme="1"/>
        <rFont val="Century Gothic"/>
        <family val="2"/>
      </rPr>
      <t xml:space="preserve">  </t>
    </r>
    <r>
      <rPr>
        <b/>
        <i/>
        <sz val="11"/>
        <color theme="1"/>
        <rFont val="Century Gothic"/>
        <family val="2"/>
      </rPr>
      <t>QL</t>
    </r>
    <r>
      <rPr>
        <b/>
        <i/>
        <vertAlign val="subscript"/>
        <sz val="11"/>
        <color theme="1"/>
        <rFont val="Century Gothic"/>
        <family val="2"/>
      </rPr>
      <t>a</t>
    </r>
    <r>
      <rPr>
        <b/>
        <sz val="11"/>
        <color theme="1"/>
        <rFont val="Century Gothic"/>
        <family val="2"/>
      </rPr>
      <t xml:space="preserve"> </t>
    </r>
  </si>
  <si>
    <r>
      <t xml:space="preserve">coeff. per la valorizzazione di modifiche del perimetro gestionale   </t>
    </r>
    <r>
      <rPr>
        <b/>
        <i/>
        <sz val="11"/>
        <color theme="1"/>
        <rFont val="Century Gothic"/>
        <family val="2"/>
      </rPr>
      <t>PG</t>
    </r>
    <r>
      <rPr>
        <b/>
        <i/>
        <vertAlign val="subscript"/>
        <sz val="11"/>
        <color theme="1"/>
        <rFont val="Century Gothic"/>
        <family val="2"/>
      </rPr>
      <t>a</t>
    </r>
    <r>
      <rPr>
        <sz val="11"/>
        <color theme="1"/>
        <rFont val="Century Gothic"/>
        <family val="2"/>
      </rPr>
      <t xml:space="preserve"> </t>
    </r>
  </si>
  <si>
    <r>
      <t xml:space="preserve">coeff. per decreto legislativo n. 116/20   </t>
    </r>
    <r>
      <rPr>
        <b/>
        <i/>
        <sz val="11"/>
        <color theme="1"/>
        <rFont val="Century Gothic"/>
        <family val="2"/>
      </rPr>
      <t>C</t>
    </r>
    <r>
      <rPr>
        <b/>
        <i/>
        <vertAlign val="subscript"/>
        <sz val="11"/>
        <rFont val="Century Gothic"/>
        <family val="2"/>
      </rPr>
      <t>116</t>
    </r>
    <r>
      <rPr>
        <sz val="11"/>
        <rFont val="Century Gothic"/>
        <family val="2"/>
      </rPr>
      <t xml:space="preserve"> </t>
    </r>
  </si>
  <si>
    <r>
      <t xml:space="preserve">Parametro per la determinazione del limite alla crescita delle tariffe </t>
    </r>
    <r>
      <rPr>
        <b/>
        <i/>
        <sz val="11"/>
        <color theme="0"/>
        <rFont val="Calibri"/>
        <family val="2"/>
      </rPr>
      <t>ρ</t>
    </r>
  </si>
  <si>
    <t>(1+ρ)</t>
  </si>
  <si>
    <r>
      <t xml:space="preserve"> </t>
    </r>
    <r>
      <rPr>
        <i/>
        <sz val="11"/>
        <color theme="0"/>
        <rFont val="Century Gothic"/>
        <family val="2"/>
      </rPr>
      <t>∑T</t>
    </r>
    <r>
      <rPr>
        <i/>
        <vertAlign val="subscript"/>
        <sz val="11"/>
        <color theme="0"/>
        <rFont val="Century Gothic"/>
        <family val="2"/>
      </rPr>
      <t>a</t>
    </r>
  </si>
  <si>
    <r>
      <t xml:space="preserve"> </t>
    </r>
    <r>
      <rPr>
        <i/>
        <sz val="11"/>
        <color theme="1"/>
        <rFont val="Century Gothic"/>
        <family val="2"/>
      </rPr>
      <t>∑TV</t>
    </r>
    <r>
      <rPr>
        <i/>
        <vertAlign val="subscript"/>
        <sz val="11"/>
        <color theme="1"/>
        <rFont val="Century Gothic"/>
        <family val="2"/>
      </rPr>
      <t>a-1</t>
    </r>
  </si>
  <si>
    <r>
      <t xml:space="preserve"> </t>
    </r>
    <r>
      <rPr>
        <i/>
        <sz val="11"/>
        <color theme="1"/>
        <rFont val="Century Gothic"/>
        <family val="2"/>
      </rPr>
      <t>∑TF</t>
    </r>
    <r>
      <rPr>
        <i/>
        <vertAlign val="subscript"/>
        <sz val="11"/>
        <color theme="1"/>
        <rFont val="Century Gothic"/>
        <family val="2"/>
      </rPr>
      <t>a-1</t>
    </r>
  </si>
  <si>
    <r>
      <t xml:space="preserve"> </t>
    </r>
    <r>
      <rPr>
        <i/>
        <sz val="11"/>
        <color theme="0"/>
        <rFont val="Century Gothic"/>
        <family val="2"/>
      </rPr>
      <t>∑T</t>
    </r>
    <r>
      <rPr>
        <i/>
        <vertAlign val="subscript"/>
        <sz val="11"/>
        <color theme="0"/>
        <rFont val="Century Gothic"/>
        <family val="2"/>
      </rPr>
      <t>a-1</t>
    </r>
  </si>
  <si>
    <r>
      <t xml:space="preserve"> </t>
    </r>
    <r>
      <rPr>
        <b/>
        <i/>
        <sz val="11"/>
        <color theme="0"/>
        <rFont val="Century Gothic"/>
        <family val="2"/>
      </rPr>
      <t>∑T</t>
    </r>
    <r>
      <rPr>
        <b/>
        <i/>
        <vertAlign val="subscript"/>
        <sz val="11"/>
        <color theme="0"/>
        <rFont val="Century Gothic"/>
        <family val="2"/>
      </rPr>
      <t>a</t>
    </r>
    <r>
      <rPr>
        <b/>
        <i/>
        <sz val="11"/>
        <color theme="0"/>
        <rFont val="Century Gothic"/>
        <family val="2"/>
      </rPr>
      <t>/ ∑T</t>
    </r>
    <r>
      <rPr>
        <b/>
        <i/>
        <vertAlign val="subscript"/>
        <sz val="11"/>
        <color theme="0"/>
        <rFont val="Century Gothic"/>
        <family val="2"/>
      </rPr>
      <t>a-1</t>
    </r>
  </si>
  <si>
    <r>
      <t>∑T</t>
    </r>
    <r>
      <rPr>
        <b/>
        <vertAlign val="subscript"/>
        <sz val="11"/>
        <color theme="0"/>
        <rFont val="Century Gothic"/>
        <family val="2"/>
      </rPr>
      <t>max</t>
    </r>
    <r>
      <rPr>
        <b/>
        <sz val="11"/>
        <color theme="0"/>
        <rFont val="Century Gothic"/>
        <family val="2"/>
      </rPr>
      <t xml:space="preserve">  (entrate tariffarie massime applicabili nel rispetto del limite di crescita)</t>
    </r>
  </si>
  <si>
    <r>
      <t>delta (∑T</t>
    </r>
    <r>
      <rPr>
        <b/>
        <vertAlign val="subscript"/>
        <sz val="11"/>
        <color theme="0"/>
        <rFont val="Century Gothic"/>
        <family val="2"/>
      </rPr>
      <t>a</t>
    </r>
    <r>
      <rPr>
        <b/>
        <sz val="11"/>
        <color theme="0"/>
        <rFont val="Century Gothic"/>
        <family val="2"/>
      </rPr>
      <t>-∑T</t>
    </r>
    <r>
      <rPr>
        <b/>
        <vertAlign val="subscript"/>
        <sz val="11"/>
        <color theme="0"/>
        <rFont val="Century Gothic"/>
        <family val="2"/>
      </rPr>
      <t>max</t>
    </r>
    <r>
      <rPr>
        <b/>
        <sz val="11"/>
        <color theme="0"/>
        <rFont val="Century Gothic"/>
        <family val="2"/>
      </rPr>
      <t>)</t>
    </r>
  </si>
  <si>
    <t xml:space="preserve">TVa dopo distribuzione delta (∑Ta-∑Tmax) </t>
  </si>
  <si>
    <t xml:space="preserve">TFa dopo distribuzione delta (∑Ta-∑Tmax) </t>
  </si>
  <si>
    <t xml:space="preserve">Ta=TVa+TFa dopo distribuzione delta (∑Ta-∑Tmax) </t>
  </si>
  <si>
    <t>Detrazioni di cui al comma 1.4 della Determina n. 2/DRIF/2021 - parte variabile</t>
  </si>
  <si>
    <t>Detrazioni di cui al comma 1.4 della Determina n. 2/DRIF/2021 - parte fissa</t>
  </si>
  <si>
    <r>
      <rPr>
        <b/>
        <i/>
        <sz val="11"/>
        <color theme="0"/>
        <rFont val="Century Gothic"/>
        <family val="2"/>
      </rPr>
      <t>∑TV</t>
    </r>
    <r>
      <rPr>
        <b/>
        <i/>
        <vertAlign val="subscript"/>
        <sz val="11"/>
        <color theme="0"/>
        <rFont val="Century Gothic"/>
        <family val="2"/>
      </rPr>
      <t>a</t>
    </r>
    <r>
      <rPr>
        <b/>
        <sz val="11"/>
        <color theme="0"/>
        <rFont val="Century Gothic"/>
        <family val="2"/>
      </rPr>
      <t xml:space="preserve"> totale delle entrate tariffarie relative alle componenti di costo variabile dopo le detrazioni di cui al comma 1.4 della Determina n.2/DRIF/2021 </t>
    </r>
  </si>
  <si>
    <r>
      <rPr>
        <b/>
        <i/>
        <sz val="11"/>
        <color theme="0"/>
        <rFont val="Century Gothic"/>
        <family val="2"/>
      </rPr>
      <t>∑TF</t>
    </r>
    <r>
      <rPr>
        <b/>
        <i/>
        <vertAlign val="subscript"/>
        <sz val="11"/>
        <color theme="0"/>
        <rFont val="Century Gothic"/>
        <family val="2"/>
      </rPr>
      <t>a</t>
    </r>
    <r>
      <rPr>
        <b/>
        <sz val="11"/>
        <color theme="0"/>
        <rFont val="Century Gothic"/>
        <family val="2"/>
      </rPr>
      <t xml:space="preserve"> totale delle entrate tariffarie relative alle componenti di costo variabile dopo le detrazioni di cui al comma 1.4 della Determina n.2/DRIF/2021</t>
    </r>
  </si>
  <si>
    <t>Totale entrate tariffarie dopo le detrazioni di cui al comma 1.4 della Determina n.2/DRIF/2021</t>
  </si>
  <si>
    <t xml:space="preserve">Attività esterne Ciclo integrato RU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</si>
</sst>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000_-;\-* #,##0.0000_-;_-* &quot;-&quot;??_-;_-@_-"/>
    <numFmt numFmtId="167" formatCode="_-* #,##0\ _€_-;\-* #,##0\ _€_-;_-* &quot;-&quot;??\ _€_-;_-@_-"/>
    <numFmt numFmtId="168" formatCode="_-* #,##0.0000\ _€_-;\-* #,##0.0000\ _€_-;_-* &quot;-&quot;??\ _€_-;_-@_-"/>
  </numFmts>
  <fonts count="34" x14ac:knownFonts="1">
    <font>
      <sz val="10"/>
      <color theme="1"/>
      <name val="Source Sans Pro"/>
      <family val="2"/>
    </font>
    <font>
      <sz val="10"/>
      <color theme="1"/>
      <name val="Source Sans Pro"/>
      <family val="2"/>
    </font>
    <font>
      <sz val="16"/>
      <name val="Century Gothic"/>
      <family val="2"/>
    </font>
    <font>
      <b/>
      <sz val="16"/>
      <name val="Century Gothic"/>
      <family val="2"/>
    </font>
    <font>
      <b/>
      <sz val="14"/>
      <name val="Century Gothic"/>
      <family val="2"/>
    </font>
    <font>
      <sz val="12"/>
      <color theme="1"/>
      <name val="Century Gothic"/>
      <family val="2"/>
    </font>
    <font>
      <b/>
      <sz val="12"/>
      <color theme="3" tint="-0.499984740745262"/>
      <name val="Century Gothic"/>
      <family val="2"/>
    </font>
    <font>
      <sz val="12"/>
      <color theme="3" tint="-0.499984740745262"/>
      <name val="Century Gothic"/>
      <family val="2"/>
    </font>
    <font>
      <sz val="12"/>
      <color rgb="FFFF0000"/>
      <name val="Century Gothic"/>
      <family val="2"/>
    </font>
    <font>
      <sz val="11"/>
      <color theme="1"/>
      <name val="Century Gothic"/>
      <family val="2"/>
    </font>
    <font>
      <b/>
      <sz val="11"/>
      <color rgb="FF0070C0"/>
      <name val="Century Gothic"/>
      <family val="2"/>
    </font>
    <font>
      <b/>
      <sz val="11"/>
      <color theme="1"/>
      <name val="Century Gothic"/>
      <family val="2"/>
    </font>
    <font>
      <sz val="11"/>
      <color rgb="FFFF0000"/>
      <name val="Century Gothic"/>
      <family val="2"/>
    </font>
    <font>
      <b/>
      <sz val="11"/>
      <name val="Century Gothic"/>
      <family val="2"/>
    </font>
    <font>
      <b/>
      <i/>
      <sz val="11"/>
      <color theme="1"/>
      <name val="Century Gothic"/>
      <family val="2"/>
    </font>
    <font>
      <sz val="11"/>
      <name val="Century Gothic"/>
      <family val="2"/>
    </font>
    <font>
      <b/>
      <i/>
      <sz val="11"/>
      <name val="Century Gothic"/>
      <family val="2"/>
    </font>
    <font>
      <b/>
      <i/>
      <vertAlign val="superscript"/>
      <sz val="11"/>
      <name val="Century Gothic"/>
      <family val="2"/>
    </font>
    <font>
      <b/>
      <i/>
      <vertAlign val="subscript"/>
      <sz val="11"/>
      <name val="Century Gothic"/>
      <family val="2"/>
    </font>
    <font>
      <b/>
      <i/>
      <vertAlign val="superscript"/>
      <sz val="11"/>
      <color theme="1"/>
      <name val="Century Gothic"/>
      <family val="2"/>
    </font>
    <font>
      <b/>
      <i/>
      <vertAlign val="subscript"/>
      <sz val="11"/>
      <color theme="1"/>
      <name val="Century Gothic"/>
      <family val="2"/>
    </font>
    <font>
      <b/>
      <sz val="11"/>
      <color theme="0"/>
      <name val="Century Gothic"/>
      <family val="2"/>
    </font>
    <font>
      <b/>
      <i/>
      <sz val="11"/>
      <color theme="0"/>
      <name val="Century Gothic"/>
      <family val="2"/>
    </font>
    <font>
      <b/>
      <sz val="11"/>
      <color rgb="FFC00000"/>
      <name val="Century Gothic"/>
      <family val="2"/>
    </font>
    <font>
      <i/>
      <sz val="11"/>
      <color theme="1"/>
      <name val="Century Gothic"/>
      <family val="2"/>
    </font>
    <font>
      <i/>
      <vertAlign val="subscript"/>
      <sz val="11"/>
      <color theme="1"/>
      <name val="Century Gothic"/>
      <family val="2"/>
    </font>
    <font>
      <i/>
      <sz val="11"/>
      <name val="Century Gothic"/>
      <family val="2"/>
    </font>
    <font>
      <b/>
      <i/>
      <sz val="11"/>
      <color theme="0"/>
      <name val="Calibri"/>
      <family val="2"/>
    </font>
    <font>
      <sz val="11"/>
      <color theme="0"/>
      <name val="Century Gothic"/>
      <family val="2"/>
    </font>
    <font>
      <i/>
      <sz val="11"/>
      <color theme="0"/>
      <name val="Century Gothic"/>
      <family val="2"/>
    </font>
    <font>
      <i/>
      <vertAlign val="subscript"/>
      <sz val="11"/>
      <color theme="0"/>
      <name val="Century Gothic"/>
      <family val="2"/>
    </font>
    <font>
      <b/>
      <i/>
      <vertAlign val="subscript"/>
      <sz val="11"/>
      <color theme="0"/>
      <name val="Century Gothic"/>
      <family val="2"/>
    </font>
    <font>
      <b/>
      <vertAlign val="subscript"/>
      <sz val="11"/>
      <color theme="0"/>
      <name val="Century Gothic"/>
      <family val="2"/>
    </font>
    <font>
      <sz val="14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gray125">
        <bgColor theme="0"/>
      </patternFill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theme="1" tint="0.34998626667073579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5" fillId="0" borderId="0" xfId="0" applyFont="1"/>
    <xf numFmtId="0" fontId="9" fillId="2" borderId="0" xfId="0" applyFont="1" applyFill="1" applyAlignment="1">
      <alignment wrapText="1"/>
    </xf>
    <xf numFmtId="0" fontId="10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2" borderId="0" xfId="0" applyFont="1" applyFill="1"/>
    <xf numFmtId="0" fontId="12" fillId="2" borderId="9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9" fillId="0" borderId="0" xfId="0" applyFont="1"/>
    <xf numFmtId="0" fontId="9" fillId="2" borderId="10" xfId="0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164" fontId="9" fillId="2" borderId="11" xfId="1" applyNumberFormat="1" applyFont="1" applyFill="1" applyBorder="1" applyAlignment="1" applyProtection="1">
      <alignment horizontal="center" vertical="center"/>
    </xf>
    <xf numFmtId="164" fontId="9" fillId="3" borderId="11" xfId="1" applyNumberFormat="1" applyFont="1" applyFill="1" applyBorder="1" applyAlignment="1" applyProtection="1">
      <alignment horizontal="center" vertical="center"/>
    </xf>
    <xf numFmtId="0" fontId="15" fillId="2" borderId="9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2" fontId="15" fillId="2" borderId="11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43" fontId="15" fillId="2" borderId="11" xfId="0" applyNumberFormat="1" applyFont="1" applyFill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164" fontId="9" fillId="2" borderId="9" xfId="1" applyNumberFormat="1" applyFont="1" applyFill="1" applyBorder="1" applyProtection="1"/>
    <xf numFmtId="164" fontId="9" fillId="2" borderId="13" xfId="0" applyNumberFormat="1" applyFont="1" applyFill="1" applyBorder="1"/>
    <xf numFmtId="0" fontId="9" fillId="4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vertical="center"/>
    </xf>
    <xf numFmtId="164" fontId="9" fillId="3" borderId="15" xfId="1" applyNumberFormat="1" applyFont="1" applyFill="1" applyBorder="1" applyAlignment="1" applyProtection="1">
      <alignment horizontal="center" vertical="center"/>
    </xf>
    <xf numFmtId="0" fontId="21" fillId="5" borderId="16" xfId="0" applyFont="1" applyFill="1" applyBorder="1" applyAlignment="1">
      <alignment vertical="center"/>
    </xf>
    <xf numFmtId="164" fontId="21" fillId="5" borderId="16" xfId="1" applyNumberFormat="1" applyFont="1" applyFill="1" applyBorder="1" applyAlignment="1" applyProtection="1">
      <alignment horizontal="center" vertical="center"/>
    </xf>
    <xf numFmtId="0" fontId="9" fillId="2" borderId="17" xfId="0" applyFont="1" applyFill="1" applyBorder="1"/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4" fontId="9" fillId="2" borderId="18" xfId="1" applyNumberFormat="1" applyFont="1" applyFill="1" applyBorder="1" applyAlignment="1" applyProtection="1">
      <alignment horizontal="center"/>
    </xf>
    <xf numFmtId="0" fontId="9" fillId="2" borderId="5" xfId="0" applyFont="1" applyFill="1" applyBorder="1" applyAlignment="1">
      <alignment vertical="center"/>
    </xf>
    <xf numFmtId="164" fontId="9" fillId="2" borderId="5" xfId="1" applyNumberFormat="1" applyFont="1" applyFill="1" applyBorder="1" applyAlignment="1" applyProtection="1">
      <alignment horizontal="center" vertical="center"/>
    </xf>
    <xf numFmtId="164" fontId="9" fillId="3" borderId="19" xfId="1" applyNumberFormat="1" applyFont="1" applyFill="1" applyBorder="1" applyAlignment="1" applyProtection="1">
      <alignment horizontal="center" vertical="center"/>
    </xf>
    <xf numFmtId="0" fontId="9" fillId="2" borderId="20" xfId="0" applyFont="1" applyFill="1" applyBorder="1" applyAlignment="1">
      <alignment vertical="center"/>
    </xf>
    <xf numFmtId="164" fontId="9" fillId="2" borderId="20" xfId="1" applyNumberFormat="1" applyFont="1" applyFill="1" applyBorder="1" applyAlignment="1" applyProtection="1">
      <alignment horizontal="center" vertical="center"/>
    </xf>
    <xf numFmtId="164" fontId="9" fillId="3" borderId="21" xfId="1" applyNumberFormat="1" applyFont="1" applyFill="1" applyBorder="1" applyAlignment="1" applyProtection="1">
      <alignment horizontal="center" vertical="center"/>
    </xf>
    <xf numFmtId="0" fontId="9" fillId="2" borderId="22" xfId="0" applyFont="1" applyFill="1" applyBorder="1" applyAlignment="1">
      <alignment vertical="center"/>
    </xf>
    <xf numFmtId="0" fontId="9" fillId="2" borderId="23" xfId="0" applyFont="1" applyFill="1" applyBorder="1" applyAlignment="1">
      <alignment vertical="center"/>
    </xf>
    <xf numFmtId="164" fontId="9" fillId="3" borderId="24" xfId="1" applyNumberFormat="1" applyFont="1" applyFill="1" applyBorder="1" applyAlignment="1" applyProtection="1">
      <alignment horizontal="center" vertical="center"/>
    </xf>
    <xf numFmtId="164" fontId="9" fillId="3" borderId="25" xfId="1" applyNumberFormat="1" applyFont="1" applyFill="1" applyBorder="1" applyAlignment="1" applyProtection="1">
      <alignment horizontal="center" vertical="center"/>
    </xf>
    <xf numFmtId="164" fontId="9" fillId="2" borderId="10" xfId="1" applyNumberFormat="1" applyFont="1" applyFill="1" applyBorder="1" applyAlignment="1" applyProtection="1">
      <alignment horizontal="center" vertical="center"/>
    </xf>
    <xf numFmtId="164" fontId="9" fillId="3" borderId="20" xfId="1" applyNumberFormat="1" applyFont="1" applyFill="1" applyBorder="1" applyAlignment="1" applyProtection="1">
      <alignment horizontal="center" vertical="center"/>
    </xf>
    <xf numFmtId="0" fontId="9" fillId="2" borderId="20" xfId="0" quotePrefix="1" applyFont="1" applyFill="1" applyBorder="1" applyAlignment="1">
      <alignment vertical="center"/>
    </xf>
    <xf numFmtId="164" fontId="9" fillId="2" borderId="22" xfId="1" applyNumberFormat="1" applyFont="1" applyFill="1" applyBorder="1" applyAlignment="1" applyProtection="1">
      <alignment horizontal="center" vertical="center"/>
    </xf>
    <xf numFmtId="164" fontId="9" fillId="2" borderId="9" xfId="1" applyNumberFormat="1" applyFont="1" applyFill="1" applyBorder="1" applyAlignment="1" applyProtection="1">
      <alignment horizontal="center" vertical="center"/>
    </xf>
    <xf numFmtId="0" fontId="21" fillId="5" borderId="9" xfId="0" applyFont="1" applyFill="1" applyBorder="1" applyAlignment="1">
      <alignment vertical="center"/>
    </xf>
    <xf numFmtId="164" fontId="21" fillId="5" borderId="9" xfId="1" applyNumberFormat="1" applyFont="1" applyFill="1" applyBorder="1" applyAlignment="1" applyProtection="1">
      <alignment horizontal="center" vertical="center"/>
    </xf>
    <xf numFmtId="164" fontId="21" fillId="5" borderId="26" xfId="1" applyNumberFormat="1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8" xfId="0" applyFont="1" applyFill="1" applyBorder="1"/>
    <xf numFmtId="0" fontId="16" fillId="2" borderId="9" xfId="0" applyFont="1" applyFill="1" applyBorder="1" applyAlignment="1">
      <alignment vertical="center"/>
    </xf>
    <xf numFmtId="164" fontId="13" fillId="2" borderId="9" xfId="1" applyNumberFormat="1" applyFont="1" applyFill="1" applyBorder="1" applyAlignment="1" applyProtection="1">
      <alignment horizontal="center" vertical="center"/>
    </xf>
    <xf numFmtId="0" fontId="22" fillId="5" borderId="9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164" fontId="9" fillId="2" borderId="0" xfId="1" applyNumberFormat="1" applyFont="1" applyFill="1" applyBorder="1" applyAlignment="1" applyProtection="1">
      <alignment horizontal="center" vertical="center"/>
    </xf>
    <xf numFmtId="0" fontId="23" fillId="2" borderId="17" xfId="0" applyFont="1" applyFill="1" applyBorder="1"/>
    <xf numFmtId="0" fontId="23" fillId="2" borderId="0" xfId="0" applyFont="1" applyFill="1" applyAlignment="1">
      <alignment horizontal="center"/>
    </xf>
    <xf numFmtId="0" fontId="23" fillId="2" borderId="18" xfId="0" applyFont="1" applyFill="1" applyBorder="1" applyAlignment="1">
      <alignment horizontal="center"/>
    </xf>
    <xf numFmtId="0" fontId="9" fillId="4" borderId="27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9" fontId="9" fillId="2" borderId="29" xfId="2" applyFont="1" applyFill="1" applyBorder="1" applyAlignment="1" applyProtection="1">
      <alignment horizontal="center" vertical="center"/>
    </xf>
    <xf numFmtId="0" fontId="24" fillId="2" borderId="9" xfId="0" applyFont="1" applyFill="1" applyBorder="1" applyAlignment="1">
      <alignment vertical="center"/>
    </xf>
    <xf numFmtId="0" fontId="9" fillId="4" borderId="30" xfId="0" applyFont="1" applyFill="1" applyBorder="1" applyAlignment="1">
      <alignment horizontal="center" vertical="center"/>
    </xf>
    <xf numFmtId="43" fontId="15" fillId="2" borderId="31" xfId="1" applyFont="1" applyFill="1" applyBorder="1" applyAlignment="1" applyProtection="1">
      <alignment horizontal="center" vertical="center"/>
    </xf>
    <xf numFmtId="43" fontId="9" fillId="2" borderId="31" xfId="0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vertical="center"/>
    </xf>
    <xf numFmtId="0" fontId="11" fillId="2" borderId="32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2" fontId="9" fillId="2" borderId="35" xfId="0" applyNumberFormat="1" applyFont="1" applyFill="1" applyBorder="1" applyAlignment="1">
      <alignment horizontal="right" vertical="center"/>
    </xf>
    <xf numFmtId="0" fontId="11" fillId="2" borderId="6" xfId="0" applyFont="1" applyFill="1" applyBorder="1" applyAlignment="1">
      <alignment horizontal="center" vertical="center"/>
    </xf>
    <xf numFmtId="0" fontId="9" fillId="2" borderId="18" xfId="0" applyFont="1" applyFill="1" applyBorder="1"/>
    <xf numFmtId="2" fontId="9" fillId="0" borderId="29" xfId="0" applyNumberFormat="1" applyFont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2" fontId="9" fillId="0" borderId="37" xfId="0" applyNumberFormat="1" applyFont="1" applyBorder="1" applyAlignment="1">
      <alignment horizontal="center" vertical="center"/>
    </xf>
    <xf numFmtId="2" fontId="9" fillId="0" borderId="31" xfId="0" applyNumberFormat="1" applyFont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2" fontId="21" fillId="5" borderId="31" xfId="0" applyNumberFormat="1" applyFont="1" applyFill="1" applyBorder="1" applyAlignment="1">
      <alignment horizontal="center" vertical="center"/>
    </xf>
    <xf numFmtId="2" fontId="21" fillId="5" borderId="40" xfId="0" applyNumberFormat="1" applyFont="1" applyFill="1" applyBorder="1" applyAlignment="1">
      <alignment horizontal="center" vertical="center"/>
    </xf>
    <xf numFmtId="2" fontId="21" fillId="5" borderId="35" xfId="0" applyNumberFormat="1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2" borderId="7" xfId="0" applyFont="1" applyFill="1" applyBorder="1"/>
    <xf numFmtId="0" fontId="11" fillId="2" borderId="6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164" fontId="9" fillId="2" borderId="8" xfId="1" applyNumberFormat="1" applyFont="1" applyFill="1" applyBorder="1" applyAlignment="1" applyProtection="1">
      <alignment horizontal="center"/>
    </xf>
    <xf numFmtId="0" fontId="24" fillId="6" borderId="5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165" fontId="9" fillId="6" borderId="29" xfId="2" applyNumberFormat="1" applyFont="1" applyFill="1" applyBorder="1" applyAlignment="1" applyProtection="1">
      <alignment horizontal="center" vertical="center"/>
    </xf>
    <xf numFmtId="0" fontId="9" fillId="2" borderId="0" xfId="0" applyFont="1" applyFill="1" applyAlignment="1">
      <alignment vertical="center"/>
    </xf>
    <xf numFmtId="10" fontId="9" fillId="2" borderId="31" xfId="0" applyNumberFormat="1" applyFont="1" applyFill="1" applyBorder="1" applyAlignment="1">
      <alignment horizontal="center" vertical="center"/>
    </xf>
    <xf numFmtId="10" fontId="21" fillId="5" borderId="31" xfId="2" applyNumberFormat="1" applyFont="1" applyFill="1" applyBorder="1" applyAlignment="1" applyProtection="1">
      <alignment horizontal="center" vertical="center"/>
    </xf>
    <xf numFmtId="166" fontId="21" fillId="5" borderId="31" xfId="1" applyNumberFormat="1" applyFont="1" applyFill="1" applyBorder="1" applyAlignment="1" applyProtection="1">
      <alignment vertical="center"/>
    </xf>
    <xf numFmtId="0" fontId="28" fillId="5" borderId="9" xfId="0" applyFont="1" applyFill="1" applyBorder="1" applyAlignment="1">
      <alignment vertical="center"/>
    </xf>
    <xf numFmtId="164" fontId="28" fillId="5" borderId="31" xfId="1" applyNumberFormat="1" applyFont="1" applyFill="1" applyBorder="1" applyAlignment="1" applyProtection="1">
      <alignment horizontal="center"/>
    </xf>
    <xf numFmtId="0" fontId="9" fillId="7" borderId="9" xfId="0" applyFont="1" applyFill="1" applyBorder="1" applyAlignment="1">
      <alignment vertical="center"/>
    </xf>
    <xf numFmtId="167" fontId="9" fillId="2" borderId="31" xfId="1" applyNumberFormat="1" applyFont="1" applyFill="1" applyBorder="1" applyAlignment="1" applyProtection="1">
      <alignment horizontal="center" vertical="center"/>
    </xf>
    <xf numFmtId="167" fontId="21" fillId="5" borderId="31" xfId="1" applyNumberFormat="1" applyFont="1" applyFill="1" applyBorder="1" applyAlignment="1" applyProtection="1">
      <alignment horizontal="center" vertical="center"/>
    </xf>
    <xf numFmtId="168" fontId="21" fillId="5" borderId="35" xfId="1" applyNumberFormat="1" applyFont="1" applyFill="1" applyBorder="1" applyAlignment="1" applyProtection="1">
      <alignment horizontal="center" vertical="center"/>
    </xf>
    <xf numFmtId="0" fontId="9" fillId="2" borderId="18" xfId="0" applyFont="1" applyFill="1" applyBorder="1" applyAlignment="1">
      <alignment horizontal="center"/>
    </xf>
    <xf numFmtId="0" fontId="21" fillId="5" borderId="42" xfId="0" applyFont="1" applyFill="1" applyBorder="1" applyAlignment="1">
      <alignment vertical="center"/>
    </xf>
    <xf numFmtId="164" fontId="21" fillId="5" borderId="29" xfId="1" applyNumberFormat="1" applyFont="1" applyFill="1" applyBorder="1" applyAlignment="1" applyProtection="1">
      <alignment horizontal="center" vertical="center"/>
    </xf>
    <xf numFmtId="0" fontId="21" fillId="5" borderId="43" xfId="0" applyFont="1" applyFill="1" applyBorder="1" applyAlignment="1">
      <alignment vertical="center"/>
    </xf>
    <xf numFmtId="164" fontId="28" fillId="5" borderId="35" xfId="1" applyNumberFormat="1" applyFont="1" applyFill="1" applyBorder="1" applyAlignment="1" applyProtection="1">
      <alignment horizontal="center" vertical="center"/>
    </xf>
    <xf numFmtId="0" fontId="28" fillId="8" borderId="44" xfId="0" applyFont="1" applyFill="1" applyBorder="1" applyAlignment="1">
      <alignment vertical="center"/>
    </xf>
    <xf numFmtId="164" fontId="13" fillId="2" borderId="27" xfId="1" applyNumberFormat="1" applyFont="1" applyFill="1" applyBorder="1" applyAlignment="1" applyProtection="1">
      <alignment horizontal="center" vertical="center"/>
    </xf>
    <xf numFmtId="164" fontId="13" fillId="2" borderId="28" xfId="1" applyNumberFormat="1" applyFont="1" applyFill="1" applyBorder="1" applyAlignment="1" applyProtection="1">
      <alignment horizontal="center" vertical="center"/>
    </xf>
    <xf numFmtId="164" fontId="13" fillId="2" borderId="14" xfId="1" applyNumberFormat="1" applyFont="1" applyFill="1" applyBorder="1" applyAlignment="1" applyProtection="1">
      <alignment horizontal="center" vertical="center"/>
    </xf>
    <xf numFmtId="164" fontId="13" fillId="2" borderId="30" xfId="1" applyNumberFormat="1" applyFont="1" applyFill="1" applyBorder="1" applyAlignment="1" applyProtection="1">
      <alignment horizontal="center" vertical="center"/>
    </xf>
    <xf numFmtId="164" fontId="21" fillId="5" borderId="31" xfId="1" applyNumberFormat="1" applyFont="1" applyFill="1" applyBorder="1" applyAlignment="1" applyProtection="1">
      <alignment horizontal="center" vertical="center"/>
    </xf>
    <xf numFmtId="0" fontId="4" fillId="2" borderId="0" xfId="0" applyFont="1" applyFill="1"/>
    <xf numFmtId="0" fontId="4" fillId="5" borderId="16" xfId="0" applyFont="1" applyFill="1" applyBorder="1" applyAlignment="1">
      <alignment vertical="center"/>
    </xf>
    <xf numFmtId="164" fontId="33" fillId="5" borderId="33" xfId="1" applyNumberFormat="1" applyFont="1" applyFill="1" applyBorder="1" applyAlignment="1" applyProtection="1">
      <alignment horizontal="center" vertical="center"/>
    </xf>
    <xf numFmtId="164" fontId="33" fillId="5" borderId="34" xfId="1" applyNumberFormat="1" applyFont="1" applyFill="1" applyBorder="1" applyAlignment="1" applyProtection="1">
      <alignment horizontal="center" vertical="center"/>
    </xf>
    <xf numFmtId="164" fontId="4" fillId="5" borderId="35" xfId="1" applyNumberFormat="1" applyFont="1" applyFill="1" applyBorder="1" applyAlignment="1" applyProtection="1">
      <alignment horizontal="center" vertical="center"/>
    </xf>
    <xf numFmtId="164" fontId="12" fillId="2" borderId="18" xfId="1" applyNumberFormat="1" applyFont="1" applyFill="1" applyBorder="1" applyAlignment="1" applyProtection="1">
      <alignment horizontal="center"/>
    </xf>
    <xf numFmtId="0" fontId="28" fillId="8" borderId="2" xfId="0" applyFont="1" applyFill="1" applyBorder="1" applyAlignment="1">
      <alignment vertical="center"/>
    </xf>
    <xf numFmtId="164" fontId="9" fillId="9" borderId="45" xfId="1" applyNumberFormat="1" applyFont="1" applyFill="1" applyBorder="1" applyAlignment="1" applyProtection="1">
      <alignment horizontal="center" vertical="center"/>
    </xf>
    <xf numFmtId="164" fontId="9" fillId="9" borderId="16" xfId="1" applyNumberFormat="1" applyFont="1" applyFill="1" applyBorder="1" applyAlignment="1" applyProtection="1">
      <alignment horizontal="center" vertical="center"/>
    </xf>
    <xf numFmtId="0" fontId="9" fillId="2" borderId="3" xfId="0" applyFont="1" applyFill="1" applyBorder="1"/>
    <xf numFmtId="0" fontId="9" fillId="2" borderId="6" xfId="0" applyFont="1" applyFill="1" applyBorder="1"/>
    <xf numFmtId="0" fontId="21" fillId="5" borderId="44" xfId="0" applyFont="1" applyFill="1" applyBorder="1" applyAlignment="1">
      <alignment vertical="center" wrapText="1"/>
    </xf>
    <xf numFmtId="164" fontId="9" fillId="2" borderId="29" xfId="1" applyNumberFormat="1" applyFont="1" applyFill="1" applyBorder="1" applyAlignment="1" applyProtection="1">
      <alignment vertical="center"/>
    </xf>
    <xf numFmtId="0" fontId="21" fillId="5" borderId="16" xfId="0" applyFont="1" applyFill="1" applyBorder="1" applyAlignment="1">
      <alignment vertical="center" wrapText="1"/>
    </xf>
    <xf numFmtId="164" fontId="9" fillId="2" borderId="31" xfId="1" applyNumberFormat="1" applyFont="1" applyFill="1" applyBorder="1" applyAlignment="1" applyProtection="1">
      <alignment vertical="center"/>
    </xf>
    <xf numFmtId="164" fontId="11" fillId="2" borderId="35" xfId="1" applyNumberFormat="1" applyFont="1" applyFill="1" applyBorder="1" applyAlignment="1" applyProtection="1">
      <alignment horizontal="center" vertical="center"/>
    </xf>
    <xf numFmtId="0" fontId="9" fillId="2" borderId="32" xfId="0" applyFont="1" applyFill="1" applyBorder="1"/>
    <xf numFmtId="0" fontId="11" fillId="10" borderId="2" xfId="0" applyFont="1" applyFill="1" applyBorder="1" applyAlignment="1">
      <alignment vertical="center"/>
    </xf>
    <xf numFmtId="164" fontId="9" fillId="9" borderId="46" xfId="1" applyNumberFormat="1" applyFont="1" applyFill="1" applyBorder="1" applyAlignment="1" applyProtection="1">
      <alignment horizontal="center" vertical="center"/>
    </xf>
    <xf numFmtId="164" fontId="9" fillId="9" borderId="4" xfId="1" applyNumberFormat="1" applyFont="1" applyFill="1" applyBorder="1" applyAlignment="1" applyProtection="1">
      <alignment horizontal="center" vertical="center"/>
    </xf>
    <xf numFmtId="164" fontId="9" fillId="3" borderId="4" xfId="1" applyNumberFormat="1" applyFont="1" applyFill="1" applyBorder="1" applyAlignment="1" applyProtection="1">
      <alignment horizontal="center" vertical="center"/>
    </xf>
    <xf numFmtId="0" fontId="12" fillId="2" borderId="0" xfId="0" applyFont="1" applyFill="1"/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Percentuale" xfId="2" builtinId="5"/>
  </cellStyles>
  <dxfs count="4"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2" name="Connettore 1">
          <a:extLst>
            <a:ext uri="{FF2B5EF4-FFF2-40B4-BE49-F238E27FC236}">
              <a16:creationId xmlns:a16="http://schemas.microsoft.com/office/drawing/2014/main" id="{C871A2D5-4167-43EC-BE97-B49271271A90}"/>
            </a:ext>
          </a:extLst>
        </xdr:cNvPr>
        <xdr:cNvSpPr/>
      </xdr:nvSpPr>
      <xdr:spPr>
        <a:xfrm>
          <a:off x="29527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omagnano%20Sesia%20-%20MTR-2_rivisto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_Par_22"/>
      <sheetName val="IN_Par_23-24-25"/>
      <sheetName val="IN_BIL_Gest_20"/>
      <sheetName val="IN_BIL_Gest_21"/>
      <sheetName val="IN_BIL_Com_20"/>
      <sheetName val="IN_BIL_Com_21"/>
      <sheetName val="IN_Cespiti_20"/>
      <sheetName val="IN_Cespiti_21-22-23"/>
      <sheetName val="IN_LIC_20"/>
      <sheetName val="IN_LIC_21-22-23"/>
      <sheetName val="IN_COexp-RC-T"/>
      <sheetName val="IN_Detr 4.6 del_363"/>
      <sheetName val="IN_Rimd"/>
      <sheetName val="CK_22"/>
      <sheetName val="CK_23-24-25"/>
      <sheetName val="T_ante_detr.4.6"/>
      <sheetName val="T_post_detr.4.6"/>
      <sheetName val="PEF"/>
      <sheetName val="Tabelle"/>
    </sheetNames>
    <sheetDataSet>
      <sheetData sheetId="0"/>
      <sheetData sheetId="1">
        <row r="6">
          <cell r="D6" t="str">
            <v>Bacino del Medio Novarese</v>
          </cell>
        </row>
        <row r="44">
          <cell r="F44">
            <v>0.80959999999999999</v>
          </cell>
        </row>
        <row r="57">
          <cell r="E57">
            <v>0</v>
          </cell>
        </row>
        <row r="58">
          <cell r="E58">
            <v>0</v>
          </cell>
        </row>
        <row r="85">
          <cell r="E85">
            <v>1830.8130000000001</v>
          </cell>
        </row>
        <row r="86">
          <cell r="E86">
            <v>26.652257767450855</v>
          </cell>
        </row>
        <row r="87">
          <cell r="E87">
            <v>30.297445393807475</v>
          </cell>
        </row>
      </sheetData>
      <sheetData sheetId="2">
        <row r="45">
          <cell r="F45">
            <v>0.80959999999999999</v>
          </cell>
          <cell r="Q45">
            <v>0.80959999999999999</v>
          </cell>
          <cell r="AB45">
            <v>0.80959999999999999</v>
          </cell>
        </row>
        <row r="58">
          <cell r="E58">
            <v>0</v>
          </cell>
          <cell r="P58">
            <v>0</v>
          </cell>
          <cell r="AA58">
            <v>0</v>
          </cell>
        </row>
        <row r="59">
          <cell r="E59">
            <v>0</v>
          </cell>
          <cell r="P59">
            <v>0</v>
          </cell>
          <cell r="AA59">
            <v>0</v>
          </cell>
        </row>
        <row r="86">
          <cell r="E86">
            <v>1830.8130000000001</v>
          </cell>
          <cell r="P86">
            <v>1830.8130000000001</v>
          </cell>
          <cell r="AA86">
            <v>1830.8130000000001</v>
          </cell>
        </row>
        <row r="87">
          <cell r="E87">
            <v>27.611776844494766</v>
          </cell>
          <cell r="P87">
            <v>28.053565274006683</v>
          </cell>
          <cell r="AA87">
            <v>28.754904405856855</v>
          </cell>
        </row>
        <row r="88">
          <cell r="E88">
            <v>30.297445393807475</v>
          </cell>
          <cell r="P88">
            <v>30.297445393807475</v>
          </cell>
          <cell r="AA88">
            <v>30.297445393807475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2">
          <cell r="C62">
            <v>4370</v>
          </cell>
          <cell r="D62">
            <v>4370</v>
          </cell>
          <cell r="E62">
            <v>4370</v>
          </cell>
          <cell r="F62">
            <v>4370</v>
          </cell>
        </row>
        <row r="63">
          <cell r="C63"/>
          <cell r="D63"/>
          <cell r="E63"/>
          <cell r="F63"/>
        </row>
      </sheetData>
      <sheetData sheetId="12"/>
      <sheetData sheetId="13">
        <row r="16">
          <cell r="C16" t="str">
            <v>COMPILAZIONE COMPLETATA CORRETTAMENTE</v>
          </cell>
          <cell r="H16" t="str">
            <v>COMPILAZIONE COMPLETATA CORRETTAMENTE</v>
          </cell>
          <cell r="M16" t="str">
            <v>COMPILAZIONE COMPLETATA CORRETTAMENTE</v>
          </cell>
          <cell r="R16" t="str">
            <v>COMPILAZIONE COMPLETATA CORRETTAMENTE</v>
          </cell>
        </row>
      </sheetData>
      <sheetData sheetId="14"/>
      <sheetData sheetId="15"/>
      <sheetData sheetId="16">
        <row r="74">
          <cell r="F74">
            <v>285245.02434952848</v>
          </cell>
          <cell r="G74">
            <v>263033.36175441829</v>
          </cell>
          <cell r="K74">
            <v>288087.75912685506</v>
          </cell>
          <cell r="L74">
            <v>261639.29229042749</v>
          </cell>
          <cell r="P74">
            <v>288808.36780985398</v>
          </cell>
          <cell r="Q74">
            <v>264170.96238321927</v>
          </cell>
          <cell r="U74">
            <v>285963.85488514171</v>
          </cell>
          <cell r="V74">
            <v>264139.29229042749</v>
          </cell>
        </row>
        <row r="82">
          <cell r="C82">
            <v>1.7000000000000001E-2</v>
          </cell>
          <cell r="D82">
            <v>1.7000000000000001E-2</v>
          </cell>
          <cell r="E82">
            <v>1.7000000000000001E-2</v>
          </cell>
          <cell r="F82">
            <v>1.7000000000000001E-2</v>
          </cell>
        </row>
        <row r="83">
          <cell r="C83">
            <v>1E-3</v>
          </cell>
          <cell r="D83">
            <v>1E-3</v>
          </cell>
          <cell r="E83">
            <v>1E-3</v>
          </cell>
          <cell r="F83">
            <v>1E-3</v>
          </cell>
        </row>
        <row r="84">
          <cell r="C84">
            <v>0</v>
          </cell>
          <cell r="D84">
            <v>2.5000000000000001E-2</v>
          </cell>
          <cell r="E84">
            <v>2.5000000000000001E-2</v>
          </cell>
          <cell r="F84">
            <v>2.5000000000000001E-2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1.6E-2</v>
          </cell>
          <cell r="D87">
            <v>4.1000000000000002E-2</v>
          </cell>
          <cell r="E87">
            <v>4.1000000000000002E-2</v>
          </cell>
          <cell r="F87">
            <v>4.1000000000000002E-2</v>
          </cell>
        </row>
        <row r="91">
          <cell r="C91">
            <v>353986</v>
          </cell>
          <cell r="D91">
            <v>352317.85663476272</v>
          </cell>
          <cell r="E91">
            <v>317710.13699253782</v>
          </cell>
          <cell r="F91">
            <v>319802.34027953888</v>
          </cell>
        </row>
        <row r="92">
          <cell r="C92">
            <v>151534</v>
          </cell>
          <cell r="D92">
            <v>161290.46336523729</v>
          </cell>
          <cell r="E92">
            <v>208738.39100746225</v>
          </cell>
          <cell r="F92">
            <v>211910.67300046125</v>
          </cell>
        </row>
      </sheetData>
      <sheetData sheetId="17">
        <row r="7">
          <cell r="F7">
            <v>38211.088189297909</v>
          </cell>
          <cell r="G7">
            <v>571.48550331001422</v>
          </cell>
          <cell r="K7">
            <v>40150.900274871114</v>
          </cell>
          <cell r="L7">
            <v>570.91458872129306</v>
          </cell>
          <cell r="P7">
            <v>41197.001918371643</v>
          </cell>
          <cell r="Q7">
            <v>570.91458872129306</v>
          </cell>
          <cell r="U7">
            <v>43554.181338298651</v>
          </cell>
          <cell r="V7">
            <v>570.91458872129306</v>
          </cell>
        </row>
        <row r="8">
          <cell r="F8">
            <v>0</v>
          </cell>
          <cell r="G8">
            <v>62620.708818868203</v>
          </cell>
          <cell r="K8">
            <v>0</v>
          </cell>
          <cell r="L8">
            <v>62558.150668200011</v>
          </cell>
          <cell r="P8">
            <v>0</v>
          </cell>
          <cell r="Q8">
            <v>62558.150668200011</v>
          </cell>
          <cell r="U8">
            <v>0</v>
          </cell>
          <cell r="V8">
            <v>62558.150668200011</v>
          </cell>
        </row>
        <row r="9">
          <cell r="F9">
            <v>4256.4774317668189</v>
          </cell>
          <cell r="G9">
            <v>48932.82668274</v>
          </cell>
          <cell r="K9">
            <v>4252.2252065602588</v>
          </cell>
          <cell r="L9">
            <v>48883.942740000006</v>
          </cell>
          <cell r="P9">
            <v>4252.2252065602588</v>
          </cell>
          <cell r="Q9">
            <v>48883.942740000006</v>
          </cell>
          <cell r="U9">
            <v>4252.2252065602588</v>
          </cell>
          <cell r="V9">
            <v>48883.942740000006</v>
          </cell>
        </row>
        <row r="10">
          <cell r="F10">
            <v>147433.50254131199</v>
          </cell>
          <cell r="G10">
            <v>3441.3248982899854</v>
          </cell>
          <cell r="K10">
            <v>149315.20001599452</v>
          </cell>
          <cell r="L10">
            <v>3437.8870112787072</v>
          </cell>
          <cell r="P10">
            <v>150361.30165949505</v>
          </cell>
          <cell r="Q10">
            <v>3437.8870112787072</v>
          </cell>
          <cell r="U10">
            <v>152718.48107942205</v>
          </cell>
          <cell r="V10">
            <v>3437.8870112787072</v>
          </cell>
        </row>
        <row r="11">
          <cell r="F11">
            <v>0</v>
          </cell>
          <cell r="G11">
            <v>0</v>
          </cell>
          <cell r="K11">
            <v>0</v>
          </cell>
          <cell r="L11">
            <v>0</v>
          </cell>
          <cell r="P11">
            <v>0</v>
          </cell>
          <cell r="Q11">
            <v>0</v>
          </cell>
          <cell r="U11">
            <v>0</v>
          </cell>
          <cell r="V11">
            <v>0</v>
          </cell>
        </row>
        <row r="12">
          <cell r="F12">
            <v>0</v>
          </cell>
          <cell r="G12">
            <v>0</v>
          </cell>
          <cell r="K12">
            <v>0</v>
          </cell>
          <cell r="L12">
            <v>0</v>
          </cell>
          <cell r="P12">
            <v>0</v>
          </cell>
          <cell r="Q12">
            <v>0</v>
          </cell>
          <cell r="U12">
            <v>0</v>
          </cell>
          <cell r="V12">
            <v>0</v>
          </cell>
        </row>
        <row r="13">
          <cell r="F13">
            <v>0</v>
          </cell>
          <cell r="G13">
            <v>0</v>
          </cell>
          <cell r="K13">
            <v>0</v>
          </cell>
          <cell r="L13">
            <v>0</v>
          </cell>
          <cell r="P13">
            <v>0</v>
          </cell>
          <cell r="Q13">
            <v>0</v>
          </cell>
          <cell r="U13">
            <v>0</v>
          </cell>
          <cell r="V13">
            <v>0</v>
          </cell>
        </row>
        <row r="14">
          <cell r="F14">
            <v>0.3</v>
          </cell>
          <cell r="G14">
            <v>0.3</v>
          </cell>
          <cell r="K14">
            <v>0.3</v>
          </cell>
          <cell r="L14">
            <v>0.3</v>
          </cell>
          <cell r="P14">
            <v>0.3</v>
          </cell>
          <cell r="Q14">
            <v>0.3</v>
          </cell>
          <cell r="U14">
            <v>0.3</v>
          </cell>
          <cell r="V14">
            <v>0.3</v>
          </cell>
        </row>
        <row r="15">
          <cell r="F15">
            <v>15110.208360560327</v>
          </cell>
          <cell r="G15">
            <v>0</v>
          </cell>
          <cell r="K15">
            <v>15095.113247313015</v>
          </cell>
          <cell r="L15">
            <v>0</v>
          </cell>
          <cell r="P15">
            <v>15095.113247313015</v>
          </cell>
          <cell r="Q15">
            <v>0</v>
          </cell>
          <cell r="U15">
            <v>15095.113247313015</v>
          </cell>
          <cell r="V15">
            <v>0</v>
          </cell>
        </row>
        <row r="16">
          <cell r="F16">
            <v>4533.0625081680982</v>
          </cell>
          <cell r="G16">
            <v>0</v>
          </cell>
          <cell r="K16">
            <v>4528.5339741939042</v>
          </cell>
          <cell r="L16">
            <v>0</v>
          </cell>
          <cell r="P16">
            <v>4528.5339741939042</v>
          </cell>
          <cell r="Q16">
            <v>0</v>
          </cell>
          <cell r="U16">
            <v>4528.5339741939042</v>
          </cell>
          <cell r="V16">
            <v>0</v>
          </cell>
        </row>
        <row r="18">
          <cell r="F18">
            <v>0.1</v>
          </cell>
          <cell r="G18">
            <v>0.1</v>
          </cell>
          <cell r="K18">
            <v>0.1</v>
          </cell>
          <cell r="L18">
            <v>0.1</v>
          </cell>
          <cell r="P18">
            <v>0.1</v>
          </cell>
          <cell r="Q18">
            <v>0.1</v>
          </cell>
          <cell r="U18">
            <v>0.1</v>
          </cell>
          <cell r="V18">
            <v>0.1</v>
          </cell>
        </row>
        <row r="19">
          <cell r="F19">
            <v>0.33</v>
          </cell>
          <cell r="G19">
            <v>0.33</v>
          </cell>
          <cell r="K19">
            <v>0.33</v>
          </cell>
          <cell r="L19">
            <v>0.33</v>
          </cell>
          <cell r="P19">
            <v>0.33</v>
          </cell>
          <cell r="Q19">
            <v>0.33</v>
          </cell>
          <cell r="U19">
            <v>0.33</v>
          </cell>
          <cell r="V19">
            <v>0.33</v>
          </cell>
        </row>
        <row r="20">
          <cell r="F20">
            <v>40913.024552835937</v>
          </cell>
          <cell r="G20">
            <v>9153.3061855766427</v>
          </cell>
          <cell r="K20">
            <v>40872.152400435509</v>
          </cell>
          <cell r="L20">
            <v>9144.1620235530918</v>
          </cell>
          <cell r="P20">
            <v>40872.152400435509</v>
          </cell>
          <cell r="Q20">
            <v>9144.1620235530918</v>
          </cell>
          <cell r="U20">
            <v>40872.152400435509</v>
          </cell>
          <cell r="V20">
            <v>9144.1620235530918</v>
          </cell>
        </row>
        <row r="21">
          <cell r="F21">
            <v>13501.29810243586</v>
          </cell>
          <cell r="G21">
            <v>3020.5910412402923</v>
          </cell>
          <cell r="K21">
            <v>13487.810292143718</v>
          </cell>
          <cell r="L21">
            <v>3017.5734677725204</v>
          </cell>
          <cell r="P21">
            <v>13487.810292143718</v>
          </cell>
          <cell r="Q21">
            <v>3017.5734677725204</v>
          </cell>
          <cell r="U21">
            <v>13487.810292143718</v>
          </cell>
          <cell r="V21">
            <v>3017.5734677725204</v>
          </cell>
        </row>
        <row r="32">
          <cell r="F32">
            <v>10354.639918024528</v>
          </cell>
          <cell r="G32">
            <v>27975.92008197547</v>
          </cell>
          <cell r="K32">
            <v>0</v>
          </cell>
          <cell r="L32">
            <v>0</v>
          </cell>
          <cell r="P32">
            <v>0</v>
          </cell>
          <cell r="Q32">
            <v>0</v>
          </cell>
          <cell r="U32">
            <v>0</v>
          </cell>
          <cell r="V32">
            <v>0</v>
          </cell>
        </row>
        <row r="33">
          <cell r="G33">
            <v>29574.834221022062</v>
          </cell>
          <cell r="L33">
            <v>29574.834221022062</v>
          </cell>
          <cell r="Q33">
            <v>29574.834221022062</v>
          </cell>
          <cell r="V33">
            <v>29574.834221022062</v>
          </cell>
        </row>
        <row r="34">
          <cell r="K34">
            <v>0</v>
          </cell>
          <cell r="L34">
            <v>0</v>
          </cell>
          <cell r="P34">
            <v>0</v>
          </cell>
          <cell r="Q34">
            <v>0</v>
          </cell>
          <cell r="U34">
            <v>0</v>
          </cell>
          <cell r="V34">
            <v>0</v>
          </cell>
        </row>
        <row r="41">
          <cell r="F41">
            <v>35744.774330518107</v>
          </cell>
          <cell r="G41">
            <v>18235.579361999997</v>
          </cell>
          <cell r="K41">
            <v>35709.065265252859</v>
          </cell>
          <cell r="L41">
            <v>18054.036</v>
          </cell>
          <cell r="P41">
            <v>35709.065265252859</v>
          </cell>
          <cell r="Q41">
            <v>18054.036</v>
          </cell>
          <cell r="U41">
            <v>35709.065265252859</v>
          </cell>
          <cell r="V41">
            <v>18054.036</v>
          </cell>
        </row>
        <row r="42">
          <cell r="F42">
            <v>93.085074269149061</v>
          </cell>
          <cell r="G42">
            <v>23482.172493779995</v>
          </cell>
          <cell r="K42">
            <v>92.992082186962108</v>
          </cell>
          <cell r="L42">
            <v>22877.092860000001</v>
          </cell>
          <cell r="P42">
            <v>92.992082186962108</v>
          </cell>
          <cell r="Q42">
            <v>22877.092860000001</v>
          </cell>
          <cell r="U42">
            <v>92.992082186962108</v>
          </cell>
          <cell r="V42">
            <v>22877.092860000001</v>
          </cell>
        </row>
        <row r="43">
          <cell r="F43">
            <v>49023.979997030438</v>
          </cell>
          <cell r="G43">
            <v>32288.309393339994</v>
          </cell>
          <cell r="K43">
            <v>48975.004992038404</v>
          </cell>
          <cell r="L43">
            <v>29094.072</v>
          </cell>
          <cell r="P43">
            <v>48975.004992038404</v>
          </cell>
          <cell r="Q43">
            <v>29094.072</v>
          </cell>
          <cell r="U43">
            <v>48975.004992038404</v>
          </cell>
          <cell r="V43">
            <v>29094.072</v>
          </cell>
        </row>
        <row r="44">
          <cell r="F44">
            <v>0</v>
          </cell>
          <cell r="G44">
            <v>6244.3382455817627</v>
          </cell>
          <cell r="K44">
            <v>0</v>
          </cell>
          <cell r="L44">
            <v>17231.310709572597</v>
          </cell>
          <cell r="P44">
            <v>0</v>
          </cell>
          <cell r="Q44">
            <v>17151.313926780913</v>
          </cell>
          <cell r="U44">
            <v>0</v>
          </cell>
          <cell r="V44">
            <v>20630.268237231066</v>
          </cell>
        </row>
        <row r="45">
          <cell r="F45">
            <v>1539.4455450551202</v>
          </cell>
          <cell r="G45">
            <v>2920.9825444799994</v>
          </cell>
          <cell r="K45">
            <v>1537.9076374177027</v>
          </cell>
          <cell r="L45">
            <v>2918.06448</v>
          </cell>
          <cell r="P45">
            <v>1537.9076374177027</v>
          </cell>
          <cell r="Q45">
            <v>2918.06448</v>
          </cell>
          <cell r="U45">
            <v>1537.9076374177027</v>
          </cell>
          <cell r="V45">
            <v>2918.06448</v>
          </cell>
        </row>
        <row r="47">
          <cell r="F47">
            <v>7972.1401415982464</v>
          </cell>
          <cell r="G47">
            <v>0</v>
          </cell>
          <cell r="K47">
            <v>9860.0297254717843</v>
          </cell>
          <cell r="L47">
            <v>0</v>
          </cell>
          <cell r="P47">
            <v>10649.486876646948</v>
          </cell>
          <cell r="Q47">
            <v>2500</v>
          </cell>
          <cell r="U47">
            <v>8130.1230283532714</v>
          </cell>
          <cell r="V47">
            <v>2500</v>
          </cell>
        </row>
        <row r="49">
          <cell r="F49">
            <v>0</v>
          </cell>
          <cell r="G49">
            <v>0</v>
          </cell>
          <cell r="K49">
            <v>0</v>
          </cell>
          <cell r="L49">
            <v>0</v>
          </cell>
          <cell r="P49">
            <v>0</v>
          </cell>
          <cell r="Q49">
            <v>0</v>
          </cell>
          <cell r="U49">
            <v>0</v>
          </cell>
          <cell r="V49">
            <v>0</v>
          </cell>
        </row>
        <row r="50">
          <cell r="F50">
            <v>0</v>
          </cell>
          <cell r="G50">
            <v>0</v>
          </cell>
          <cell r="K50">
            <v>0</v>
          </cell>
          <cell r="L50">
            <v>0</v>
          </cell>
          <cell r="P50">
            <v>0</v>
          </cell>
          <cell r="Q50">
            <v>0</v>
          </cell>
          <cell r="U50">
            <v>0</v>
          </cell>
          <cell r="V50">
            <v>0</v>
          </cell>
        </row>
        <row r="51">
          <cell r="F51">
            <v>0</v>
          </cell>
          <cell r="G51">
            <v>0</v>
          </cell>
          <cell r="K51">
            <v>0</v>
          </cell>
          <cell r="L51">
            <v>0</v>
          </cell>
          <cell r="P51">
            <v>0</v>
          </cell>
          <cell r="Q51">
            <v>0</v>
          </cell>
          <cell r="U51">
            <v>0</v>
          </cell>
          <cell r="V51">
            <v>0</v>
          </cell>
        </row>
        <row r="52">
          <cell r="F52">
            <v>0</v>
          </cell>
          <cell r="G52">
            <v>0</v>
          </cell>
          <cell r="K52">
            <v>0</v>
          </cell>
          <cell r="L52">
            <v>0</v>
          </cell>
          <cell r="P52">
            <v>0</v>
          </cell>
          <cell r="Q52">
            <v>0</v>
          </cell>
          <cell r="U52">
            <v>0</v>
          </cell>
          <cell r="V52">
            <v>0</v>
          </cell>
        </row>
        <row r="53">
          <cell r="F53">
            <v>7324.1083650641322</v>
          </cell>
          <cell r="G53">
            <v>0</v>
          </cell>
          <cell r="K53">
            <v>9378.4838190809642</v>
          </cell>
          <cell r="L53">
            <v>0</v>
          </cell>
          <cell r="P53">
            <v>9335.3675983677567</v>
          </cell>
          <cell r="Q53">
            <v>31.670092791791348</v>
          </cell>
          <cell r="U53">
            <v>9010.2185219491657</v>
          </cell>
          <cell r="V53">
            <v>0</v>
          </cell>
        </row>
        <row r="54">
          <cell r="F54">
            <v>907.4886835424644</v>
          </cell>
          <cell r="G54">
            <v>0</v>
          </cell>
          <cell r="K54">
            <v>25.732247463072977</v>
          </cell>
          <cell r="L54">
            <v>0</v>
          </cell>
          <cell r="P54">
            <v>0</v>
          </cell>
          <cell r="Q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G55">
            <v>0</v>
          </cell>
          <cell r="K55">
            <v>0</v>
          </cell>
          <cell r="L55">
            <v>0</v>
          </cell>
          <cell r="P55">
            <v>0</v>
          </cell>
          <cell r="Q55">
            <v>0</v>
          </cell>
          <cell r="U55">
            <v>0</v>
          </cell>
          <cell r="V55">
            <v>0</v>
          </cell>
        </row>
        <row r="57">
          <cell r="F57">
            <v>0</v>
          </cell>
          <cell r="G57">
            <v>0</v>
          </cell>
          <cell r="K57">
            <v>0</v>
          </cell>
          <cell r="L57">
            <v>0</v>
          </cell>
          <cell r="P57">
            <v>0</v>
          </cell>
          <cell r="Q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G58">
            <v>0</v>
          </cell>
          <cell r="K58">
            <v>0</v>
          </cell>
          <cell r="L58">
            <v>0</v>
          </cell>
          <cell r="P58">
            <v>0</v>
          </cell>
          <cell r="Q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G59">
            <v>0</v>
          </cell>
          <cell r="K59">
            <v>0</v>
          </cell>
          <cell r="L59">
            <v>0</v>
          </cell>
          <cell r="P59">
            <v>0</v>
          </cell>
          <cell r="Q59">
            <v>0</v>
          </cell>
          <cell r="U59">
            <v>0</v>
          </cell>
          <cell r="V59">
            <v>0</v>
          </cell>
        </row>
        <row r="67">
          <cell r="F67">
            <v>-10405.689606874963</v>
          </cell>
          <cell r="G67">
            <v>-27640.850393125031</v>
          </cell>
          <cell r="K67">
            <v>0</v>
          </cell>
          <cell r="L67">
            <v>0</v>
          </cell>
          <cell r="P67">
            <v>0</v>
          </cell>
          <cell r="Q67">
            <v>0</v>
          </cell>
          <cell r="U67">
            <v>0</v>
          </cell>
          <cell r="V67">
            <v>0</v>
          </cell>
        </row>
        <row r="68">
          <cell r="G68">
            <v>13560.5991889779</v>
          </cell>
          <cell r="L68">
            <v>12984.5991889779</v>
          </cell>
          <cell r="Q68">
            <v>12984.5991889779</v>
          </cell>
          <cell r="V68">
            <v>12984.5991889779</v>
          </cell>
        </row>
        <row r="69">
          <cell r="K69">
            <v>0</v>
          </cell>
          <cell r="L69">
            <v>0</v>
          </cell>
          <cell r="P69">
            <v>0</v>
          </cell>
          <cell r="Q69">
            <v>0</v>
          </cell>
          <cell r="U69">
            <v>0</v>
          </cell>
          <cell r="V69">
            <v>0</v>
          </cell>
        </row>
        <row r="102">
          <cell r="F102">
            <v>182221.34746979727</v>
          </cell>
          <cell r="G102">
            <v>170096.50916496545</v>
          </cell>
          <cell r="K102">
            <v>175701.98123108826</v>
          </cell>
          <cell r="L102">
            <v>142008.15576144957</v>
          </cell>
          <cell r="P102">
            <v>177794.18451808931</v>
          </cell>
          <cell r="Q102">
            <v>142008.15576144957</v>
          </cell>
          <cell r="U102">
            <v>182508.54335794333</v>
          </cell>
          <cell r="V102">
            <v>142008.15576144957</v>
          </cell>
        </row>
        <row r="103">
          <cell r="F103">
            <v>92199.332530202693</v>
          </cell>
          <cell r="G103">
            <v>69091.130835034608</v>
          </cell>
          <cell r="K103">
            <v>105579.21576891174</v>
          </cell>
          <cell r="L103">
            <v>103159.17523855051</v>
          </cell>
          <cell r="P103">
            <v>106299.82445191062</v>
          </cell>
          <cell r="Q103">
            <v>105610.84854855061</v>
          </cell>
          <cell r="U103">
            <v>103455.31152719836</v>
          </cell>
          <cell r="V103">
            <v>109058.13276620898</v>
          </cell>
        </row>
        <row r="111">
          <cell r="F111">
            <v>0</v>
          </cell>
          <cell r="G111">
            <v>0</v>
          </cell>
          <cell r="K111">
            <v>0</v>
          </cell>
          <cell r="L111">
            <v>0</v>
          </cell>
          <cell r="P111">
            <v>0</v>
          </cell>
          <cell r="Q111">
            <v>0</v>
          </cell>
          <cell r="U111">
            <v>0</v>
          </cell>
          <cell r="V111">
            <v>0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43DE7-2A04-4926-992C-3B7B53A9EAB4}">
  <sheetPr>
    <pageSetUpPr fitToPage="1"/>
  </sheetPr>
  <dimension ref="A1:BH588"/>
  <sheetViews>
    <sheetView tabSelected="1" workbookViewId="0">
      <selection activeCell="B1" sqref="B1:O92"/>
    </sheetView>
  </sheetViews>
  <sheetFormatPr defaultColWidth="11.5" defaultRowHeight="17.25" x14ac:dyDescent="0.3"/>
  <cols>
    <col min="1" max="1" width="2.6640625" style="5" customWidth="1"/>
    <col min="2" max="2" width="166.5" style="9" bestFit="1" customWidth="1"/>
    <col min="3" max="3" width="2.1640625" style="9" customWidth="1"/>
    <col min="4" max="15" width="28.33203125" style="9" customWidth="1"/>
    <col min="16" max="60" width="11.5" style="5"/>
    <col min="61" max="16384" width="11.5" style="9"/>
  </cols>
  <sheetData>
    <row r="1" spans="1:60" s="1" customFormat="1" ht="33" customHeight="1" thickBot="1" x14ac:dyDescent="0.3">
      <c r="B1" s="2" t="s">
        <v>0</v>
      </c>
      <c r="D1" s="3"/>
      <c r="E1" s="3"/>
      <c r="F1" s="4"/>
      <c r="G1" s="3"/>
      <c r="H1" s="3"/>
      <c r="I1" s="4"/>
      <c r="J1" s="3"/>
      <c r="K1" s="3"/>
      <c r="L1" s="4"/>
      <c r="M1" s="3"/>
      <c r="N1" s="3"/>
      <c r="O1" s="4"/>
    </row>
    <row r="2" spans="1:60" ht="18.75" thickTop="1" thickBot="1" x14ac:dyDescent="0.35">
      <c r="B2" s="5"/>
      <c r="C2" s="6"/>
      <c r="D2" s="7"/>
      <c r="E2" s="7"/>
      <c r="F2" s="8"/>
      <c r="G2" s="7"/>
      <c r="H2" s="7"/>
      <c r="I2" s="8"/>
      <c r="J2" s="7"/>
      <c r="K2" s="7"/>
      <c r="L2" s="8"/>
      <c r="M2" s="7"/>
      <c r="N2" s="7"/>
      <c r="O2" s="8"/>
    </row>
    <row r="3" spans="1:60" ht="18" thickBot="1" x14ac:dyDescent="0.35">
      <c r="B3" s="5"/>
      <c r="C3" s="6"/>
      <c r="D3" s="146">
        <v>2022</v>
      </c>
      <c r="E3" s="147"/>
      <c r="F3" s="148"/>
      <c r="G3" s="146">
        <v>2023</v>
      </c>
      <c r="H3" s="147"/>
      <c r="I3" s="148"/>
      <c r="J3" s="146">
        <v>2024</v>
      </c>
      <c r="K3" s="147"/>
      <c r="L3" s="148"/>
      <c r="M3" s="146">
        <v>2025</v>
      </c>
      <c r="N3" s="147"/>
      <c r="O3" s="148"/>
    </row>
    <row r="4" spans="1:60" s="13" customFormat="1" ht="42" customHeight="1" thickBot="1" x14ac:dyDescent="0.35">
      <c r="A4" s="10"/>
      <c r="B4" s="11"/>
      <c r="C4" s="12"/>
      <c r="D4" s="149" t="str">
        <f>_xlfn.TEXTJOIN("",TRUE,"Ambito tariffario: ", [1]IN_Par_22!D6)</f>
        <v>Ambito tariffario: Bacino del Medio Novarese</v>
      </c>
      <c r="E4" s="150"/>
      <c r="F4" s="151"/>
      <c r="G4" s="149" t="str">
        <f>D4</f>
        <v>Ambito tariffario: Bacino del Medio Novarese</v>
      </c>
      <c r="H4" s="150"/>
      <c r="I4" s="151"/>
      <c r="J4" s="149" t="str">
        <f>D4</f>
        <v>Ambito tariffario: Bacino del Medio Novarese</v>
      </c>
      <c r="K4" s="150"/>
      <c r="L4" s="151"/>
      <c r="M4" s="149" t="str">
        <f>D4</f>
        <v>Ambito tariffario: Bacino del Medio Novarese</v>
      </c>
      <c r="N4" s="150"/>
      <c r="O4" s="151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</row>
    <row r="5" spans="1:60" s="19" customFormat="1" ht="71.25" customHeight="1" x14ac:dyDescent="0.3">
      <c r="A5" s="14"/>
      <c r="B5" s="15"/>
      <c r="C5" s="16"/>
      <c r="D5" s="17" t="s">
        <v>1</v>
      </c>
      <c r="E5" s="17" t="s">
        <v>2</v>
      </c>
      <c r="F5" s="18" t="s">
        <v>3</v>
      </c>
      <c r="G5" s="17" t="s">
        <v>1</v>
      </c>
      <c r="H5" s="17" t="s">
        <v>2</v>
      </c>
      <c r="I5" s="18" t="s">
        <v>3</v>
      </c>
      <c r="J5" s="17" t="s">
        <v>1</v>
      </c>
      <c r="K5" s="17" t="s">
        <v>2</v>
      </c>
      <c r="L5" s="18" t="s">
        <v>3</v>
      </c>
      <c r="M5" s="17" t="s">
        <v>1</v>
      </c>
      <c r="N5" s="17" t="s">
        <v>2</v>
      </c>
      <c r="O5" s="18" t="s">
        <v>3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</row>
    <row r="6" spans="1:60" s="19" customFormat="1" ht="20.100000000000001" customHeight="1" x14ac:dyDescent="0.3">
      <c r="A6" s="14"/>
      <c r="B6" s="20" t="s">
        <v>4</v>
      </c>
      <c r="C6" s="21"/>
      <c r="D6" s="22">
        <f>'[1]T_post_detr.4.6'!F7</f>
        <v>38211.088189297909</v>
      </c>
      <c r="E6" s="22">
        <f>'[1]T_post_detr.4.6'!G7</f>
        <v>571.48550331001422</v>
      </c>
      <c r="F6" s="23">
        <f>D6+E6</f>
        <v>38782.573692607926</v>
      </c>
      <c r="G6" s="22">
        <f>'[1]T_post_detr.4.6'!K7</f>
        <v>40150.900274871114</v>
      </c>
      <c r="H6" s="22">
        <f>'[1]T_post_detr.4.6'!L7</f>
        <v>570.91458872129306</v>
      </c>
      <c r="I6" s="23">
        <f>G6+H6</f>
        <v>40721.814863592408</v>
      </c>
      <c r="J6" s="22">
        <f>'[1]T_post_detr.4.6'!P7</f>
        <v>41197.001918371643</v>
      </c>
      <c r="K6" s="22">
        <f>'[1]T_post_detr.4.6'!Q7</f>
        <v>570.91458872129306</v>
      </c>
      <c r="L6" s="23">
        <f>J6+K6</f>
        <v>41767.916507092938</v>
      </c>
      <c r="M6" s="22">
        <f>'[1]T_post_detr.4.6'!U7</f>
        <v>43554.181338298651</v>
      </c>
      <c r="N6" s="22">
        <f>'[1]T_post_detr.4.6'!V7</f>
        <v>570.91458872129306</v>
      </c>
      <c r="O6" s="23">
        <f>M6+N6</f>
        <v>44125.095927019946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</row>
    <row r="7" spans="1:60" s="19" customFormat="1" ht="20.100000000000001" customHeight="1" x14ac:dyDescent="0.3">
      <c r="A7" s="14"/>
      <c r="B7" s="20" t="s">
        <v>5</v>
      </c>
      <c r="C7" s="21"/>
      <c r="D7" s="22">
        <f>'[1]T_post_detr.4.6'!F8</f>
        <v>0</v>
      </c>
      <c r="E7" s="22">
        <f>'[1]T_post_detr.4.6'!G8</f>
        <v>62620.708818868203</v>
      </c>
      <c r="F7" s="23">
        <f t="shared" ref="F7:F20" si="0">D7+E7</f>
        <v>62620.708818868203</v>
      </c>
      <c r="G7" s="22">
        <f>'[1]T_post_detr.4.6'!K8</f>
        <v>0</v>
      </c>
      <c r="H7" s="22">
        <f>'[1]T_post_detr.4.6'!L8</f>
        <v>62558.150668200011</v>
      </c>
      <c r="I7" s="23">
        <f t="shared" ref="I7:I13" si="1">G7+H7</f>
        <v>62558.150668200011</v>
      </c>
      <c r="J7" s="22">
        <f>'[1]T_post_detr.4.6'!P8</f>
        <v>0</v>
      </c>
      <c r="K7" s="22">
        <f>'[1]T_post_detr.4.6'!Q8</f>
        <v>62558.150668200011</v>
      </c>
      <c r="L7" s="23">
        <f t="shared" ref="L7:L12" si="2">J7+K7</f>
        <v>62558.150668200011</v>
      </c>
      <c r="M7" s="22">
        <f>'[1]T_post_detr.4.6'!U8</f>
        <v>0</v>
      </c>
      <c r="N7" s="22">
        <f>'[1]T_post_detr.4.6'!V8</f>
        <v>62558.150668200011</v>
      </c>
      <c r="O7" s="23">
        <f t="shared" ref="O7:O13" si="3">M7+N7</f>
        <v>62558.150668200011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</row>
    <row r="8" spans="1:60" s="19" customFormat="1" ht="20.100000000000001" customHeight="1" x14ac:dyDescent="0.3">
      <c r="A8" s="14"/>
      <c r="B8" s="20" t="s">
        <v>6</v>
      </c>
      <c r="C8" s="21"/>
      <c r="D8" s="22">
        <f>'[1]T_post_detr.4.6'!F9</f>
        <v>4256.4774317668189</v>
      </c>
      <c r="E8" s="22">
        <f>'[1]T_post_detr.4.6'!G9</f>
        <v>48932.82668274</v>
      </c>
      <c r="F8" s="23">
        <f t="shared" si="0"/>
        <v>53189.30411450682</v>
      </c>
      <c r="G8" s="22">
        <f>'[1]T_post_detr.4.6'!K9</f>
        <v>4252.2252065602588</v>
      </c>
      <c r="H8" s="22">
        <f>'[1]T_post_detr.4.6'!L9</f>
        <v>48883.942740000006</v>
      </c>
      <c r="I8" s="23">
        <f t="shared" si="1"/>
        <v>53136.167946560265</v>
      </c>
      <c r="J8" s="22">
        <f>'[1]T_post_detr.4.6'!P9</f>
        <v>4252.2252065602588</v>
      </c>
      <c r="K8" s="22">
        <f>'[1]T_post_detr.4.6'!Q9</f>
        <v>48883.942740000006</v>
      </c>
      <c r="L8" s="23">
        <f t="shared" si="2"/>
        <v>53136.167946560265</v>
      </c>
      <c r="M8" s="22">
        <f>'[1]T_post_detr.4.6'!U9</f>
        <v>4252.2252065602588</v>
      </c>
      <c r="N8" s="22">
        <f>'[1]T_post_detr.4.6'!V9</f>
        <v>48883.942740000006</v>
      </c>
      <c r="O8" s="23">
        <f t="shared" si="3"/>
        <v>53136.167946560265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</row>
    <row r="9" spans="1:60" s="19" customFormat="1" ht="20.100000000000001" customHeight="1" x14ac:dyDescent="0.3">
      <c r="A9" s="14"/>
      <c r="B9" s="20" t="s">
        <v>7</v>
      </c>
      <c r="C9" s="21"/>
      <c r="D9" s="22">
        <f>'[1]T_post_detr.4.6'!F10</f>
        <v>147433.50254131199</v>
      </c>
      <c r="E9" s="22">
        <f>'[1]T_post_detr.4.6'!G10</f>
        <v>3441.3248982899854</v>
      </c>
      <c r="F9" s="23">
        <f t="shared" si="0"/>
        <v>150874.82743960197</v>
      </c>
      <c r="G9" s="22">
        <f>'[1]T_post_detr.4.6'!K10</f>
        <v>149315.20001599452</v>
      </c>
      <c r="H9" s="22">
        <f>'[1]T_post_detr.4.6'!L10</f>
        <v>3437.8870112787072</v>
      </c>
      <c r="I9" s="23">
        <f t="shared" si="1"/>
        <v>152753.08702727323</v>
      </c>
      <c r="J9" s="22">
        <f>'[1]T_post_detr.4.6'!P10</f>
        <v>150361.30165949505</v>
      </c>
      <c r="K9" s="22">
        <f>'[1]T_post_detr.4.6'!Q10</f>
        <v>3437.8870112787072</v>
      </c>
      <c r="L9" s="23">
        <f t="shared" si="2"/>
        <v>153799.18867077376</v>
      </c>
      <c r="M9" s="22">
        <f>'[1]T_post_detr.4.6'!U10</f>
        <v>152718.48107942205</v>
      </c>
      <c r="N9" s="22">
        <f>'[1]T_post_detr.4.6'!V10</f>
        <v>3437.8870112787072</v>
      </c>
      <c r="O9" s="23">
        <f t="shared" si="3"/>
        <v>156156.36809070077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</row>
    <row r="10" spans="1:60" s="19" customFormat="1" ht="20.100000000000001" customHeight="1" x14ac:dyDescent="0.3">
      <c r="A10" s="14"/>
      <c r="B10" s="24" t="s">
        <v>8</v>
      </c>
      <c r="C10" s="21"/>
      <c r="D10" s="22">
        <f>'[1]T_post_detr.4.6'!F11</f>
        <v>0</v>
      </c>
      <c r="E10" s="22">
        <f>'[1]T_post_detr.4.6'!G11</f>
        <v>0</v>
      </c>
      <c r="F10" s="23">
        <f t="shared" si="0"/>
        <v>0</v>
      </c>
      <c r="G10" s="22">
        <f>'[1]T_post_detr.4.6'!K11</f>
        <v>0</v>
      </c>
      <c r="H10" s="22">
        <f>'[1]T_post_detr.4.6'!L11</f>
        <v>0</v>
      </c>
      <c r="I10" s="23">
        <f t="shared" si="1"/>
        <v>0</v>
      </c>
      <c r="J10" s="22">
        <f>'[1]T_post_detr.4.6'!P11</f>
        <v>0</v>
      </c>
      <c r="K10" s="22">
        <f>'[1]T_post_detr.4.6'!Q11</f>
        <v>0</v>
      </c>
      <c r="L10" s="23">
        <f t="shared" si="2"/>
        <v>0</v>
      </c>
      <c r="M10" s="22">
        <f>'[1]T_post_detr.4.6'!U11</f>
        <v>0</v>
      </c>
      <c r="N10" s="22">
        <f>'[1]T_post_detr.4.6'!V11</f>
        <v>0</v>
      </c>
      <c r="O10" s="23">
        <f t="shared" si="3"/>
        <v>0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</row>
    <row r="11" spans="1:60" s="19" customFormat="1" ht="20.100000000000001" customHeight="1" x14ac:dyDescent="0.3">
      <c r="A11" s="14"/>
      <c r="B11" s="25" t="s">
        <v>9</v>
      </c>
      <c r="C11" s="21"/>
      <c r="D11" s="22">
        <f>'[1]T_post_detr.4.6'!F12</f>
        <v>0</v>
      </c>
      <c r="E11" s="22">
        <f>'[1]T_post_detr.4.6'!G12</f>
        <v>0</v>
      </c>
      <c r="F11" s="23">
        <f t="shared" si="0"/>
        <v>0</v>
      </c>
      <c r="G11" s="22">
        <f>'[1]T_post_detr.4.6'!K12</f>
        <v>0</v>
      </c>
      <c r="H11" s="22">
        <f>'[1]T_post_detr.4.6'!L12</f>
        <v>0</v>
      </c>
      <c r="I11" s="23">
        <f t="shared" si="1"/>
        <v>0</v>
      </c>
      <c r="J11" s="22">
        <f>'[1]T_post_detr.4.6'!P12</f>
        <v>0</v>
      </c>
      <c r="K11" s="22">
        <f>'[1]T_post_detr.4.6'!Q12</f>
        <v>0</v>
      </c>
      <c r="L11" s="23">
        <f t="shared" si="2"/>
        <v>0</v>
      </c>
      <c r="M11" s="22">
        <f>'[1]T_post_detr.4.6'!U12</f>
        <v>0</v>
      </c>
      <c r="N11" s="22">
        <f>'[1]T_post_detr.4.6'!V12</f>
        <v>0</v>
      </c>
      <c r="O11" s="23">
        <f t="shared" si="3"/>
        <v>0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</row>
    <row r="12" spans="1:60" s="19" customFormat="1" ht="20.100000000000001" customHeight="1" x14ac:dyDescent="0.3">
      <c r="A12" s="14"/>
      <c r="B12" s="25" t="s">
        <v>10</v>
      </c>
      <c r="C12" s="21"/>
      <c r="D12" s="22">
        <f>'[1]T_post_detr.4.6'!F13</f>
        <v>0</v>
      </c>
      <c r="E12" s="22">
        <f>'[1]T_post_detr.4.6'!G13</f>
        <v>0</v>
      </c>
      <c r="F12" s="23">
        <f t="shared" si="0"/>
        <v>0</v>
      </c>
      <c r="G12" s="22">
        <f>'[1]T_post_detr.4.6'!K13</f>
        <v>0</v>
      </c>
      <c r="H12" s="22">
        <f>'[1]T_post_detr.4.6'!L13</f>
        <v>0</v>
      </c>
      <c r="I12" s="23">
        <f t="shared" si="1"/>
        <v>0</v>
      </c>
      <c r="J12" s="22">
        <f>'[1]T_post_detr.4.6'!P13</f>
        <v>0</v>
      </c>
      <c r="K12" s="22">
        <f>'[1]T_post_detr.4.6'!Q13</f>
        <v>0</v>
      </c>
      <c r="L12" s="23">
        <f t="shared" si="2"/>
        <v>0</v>
      </c>
      <c r="M12" s="22">
        <f>'[1]T_post_detr.4.6'!U13</f>
        <v>0</v>
      </c>
      <c r="N12" s="22">
        <f>'[1]T_post_detr.4.6'!V13</f>
        <v>0</v>
      </c>
      <c r="O12" s="23">
        <f t="shared" si="3"/>
        <v>0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</row>
    <row r="13" spans="1:60" s="19" customFormat="1" ht="20.100000000000001" customHeight="1" x14ac:dyDescent="0.3">
      <c r="A13" s="14"/>
      <c r="B13" s="26" t="s">
        <v>11</v>
      </c>
      <c r="C13" s="21"/>
      <c r="D13" s="22">
        <f>'[1]T_post_detr.4.6'!$F$15</f>
        <v>15110.208360560327</v>
      </c>
      <c r="E13" s="22">
        <f>'[1]T_post_detr.4.6'!$G$15</f>
        <v>0</v>
      </c>
      <c r="F13" s="23">
        <f t="shared" si="0"/>
        <v>15110.208360560327</v>
      </c>
      <c r="G13" s="22">
        <f>'[1]T_post_detr.4.6'!K15</f>
        <v>15095.113247313015</v>
      </c>
      <c r="H13" s="22">
        <f>'[1]T_post_detr.4.6'!L15</f>
        <v>0</v>
      </c>
      <c r="I13" s="23">
        <f t="shared" si="1"/>
        <v>15095.113247313015</v>
      </c>
      <c r="J13" s="22">
        <f>'[1]T_post_detr.4.6'!P15</f>
        <v>15095.113247313015</v>
      </c>
      <c r="K13" s="22">
        <f>'[1]T_post_detr.4.6'!Q15</f>
        <v>0</v>
      </c>
      <c r="L13" s="23">
        <f>J13+K13</f>
        <v>15095.113247313015</v>
      </c>
      <c r="M13" s="22">
        <f>'[1]T_post_detr.4.6'!U15</f>
        <v>15095.113247313015</v>
      </c>
      <c r="N13" s="22">
        <f>'[1]T_post_detr.4.6'!V15</f>
        <v>0</v>
      </c>
      <c r="O13" s="23">
        <f t="shared" si="3"/>
        <v>15095.113247313015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</row>
    <row r="14" spans="1:60" s="19" customFormat="1" ht="20.100000000000001" customHeight="1" x14ac:dyDescent="0.3">
      <c r="A14" s="14"/>
      <c r="B14" s="20" t="s">
        <v>12</v>
      </c>
      <c r="C14" s="21"/>
      <c r="D14" s="22">
        <f>'[1]T_post_detr.4.6'!$F$14</f>
        <v>0.3</v>
      </c>
      <c r="E14" s="27">
        <f>'[1]T_post_detr.4.6'!$G$14</f>
        <v>0.3</v>
      </c>
      <c r="F14" s="28">
        <f>IF(D14=E14,D14,"n.d.")</f>
        <v>0.3</v>
      </c>
      <c r="G14" s="27">
        <f>'[1]T_post_detr.4.6'!K14</f>
        <v>0.3</v>
      </c>
      <c r="H14" s="27">
        <f>'[1]T_post_detr.4.6'!L14</f>
        <v>0.3</v>
      </c>
      <c r="I14" s="28">
        <f>IF(G14=H14,G14,"n.d.")</f>
        <v>0.3</v>
      </c>
      <c r="J14" s="27">
        <f>'[1]T_post_detr.4.6'!P14</f>
        <v>0.3</v>
      </c>
      <c r="K14" s="27">
        <f>'[1]T_post_detr.4.6'!Q14</f>
        <v>0.3</v>
      </c>
      <c r="L14" s="28">
        <f>IF(J14=K14,J14,"n.d.")</f>
        <v>0.3</v>
      </c>
      <c r="M14" s="27">
        <f>'[1]T_post_detr.4.6'!U14</f>
        <v>0.3</v>
      </c>
      <c r="N14" s="27">
        <f>'[1]T_post_detr.4.6'!V14</f>
        <v>0.3</v>
      </c>
      <c r="O14" s="28">
        <f>IF(M14=N14,M14,"n.d.")</f>
        <v>0.3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</row>
    <row r="15" spans="1:60" s="19" customFormat="1" ht="20.100000000000001" customHeight="1" x14ac:dyDescent="0.3">
      <c r="A15" s="14"/>
      <c r="B15" s="20" t="s">
        <v>13</v>
      </c>
      <c r="C15" s="21"/>
      <c r="D15" s="22">
        <f>'[1]T_post_detr.4.6'!$F$16</f>
        <v>4533.0625081680982</v>
      </c>
      <c r="E15" s="22">
        <f>'[1]T_post_detr.4.6'!$G$16</f>
        <v>0</v>
      </c>
      <c r="F15" s="23">
        <f t="shared" si="0"/>
        <v>4533.0625081680982</v>
      </c>
      <c r="G15" s="22">
        <f>'[1]T_post_detr.4.6'!K16</f>
        <v>4528.5339741939042</v>
      </c>
      <c r="H15" s="22">
        <f>'[1]T_post_detr.4.6'!L16</f>
        <v>0</v>
      </c>
      <c r="I15" s="23">
        <f t="shared" ref="I15:I16" si="4">G15+H15</f>
        <v>4528.5339741939042</v>
      </c>
      <c r="J15" s="22">
        <f>'[1]T_post_detr.4.6'!P16</f>
        <v>4528.5339741939042</v>
      </c>
      <c r="K15" s="22">
        <f>'[1]T_post_detr.4.6'!Q16</f>
        <v>0</v>
      </c>
      <c r="L15" s="23">
        <f t="shared" ref="L15:L16" si="5">J15+K15</f>
        <v>4528.5339741939042</v>
      </c>
      <c r="M15" s="22">
        <f>'[1]T_post_detr.4.6'!U16</f>
        <v>4528.5339741939042</v>
      </c>
      <c r="N15" s="22">
        <f>'[1]T_post_detr.4.6'!V16</f>
        <v>0</v>
      </c>
      <c r="O15" s="23">
        <f t="shared" ref="O15:O16" si="6">M15+N15</f>
        <v>4528.5339741939042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</row>
    <row r="16" spans="1:60" s="19" customFormat="1" ht="20.100000000000001" customHeight="1" x14ac:dyDescent="0.3">
      <c r="A16" s="14"/>
      <c r="B16" s="20" t="s">
        <v>14</v>
      </c>
      <c r="C16" s="21"/>
      <c r="D16" s="22">
        <f>'[1]T_post_detr.4.6'!F20</f>
        <v>40913.024552835937</v>
      </c>
      <c r="E16" s="22">
        <f>'[1]T_post_detr.4.6'!G20</f>
        <v>9153.3061855766427</v>
      </c>
      <c r="F16" s="23">
        <f t="shared" si="0"/>
        <v>50066.33073841258</v>
      </c>
      <c r="G16" s="22">
        <f>'[1]T_post_detr.4.6'!K20</f>
        <v>40872.152400435509</v>
      </c>
      <c r="H16" s="22">
        <f>'[1]T_post_detr.4.6'!L20</f>
        <v>9144.1620235530918</v>
      </c>
      <c r="I16" s="23">
        <f t="shared" si="4"/>
        <v>50016.314423988602</v>
      </c>
      <c r="J16" s="22">
        <f>'[1]T_post_detr.4.6'!P20</f>
        <v>40872.152400435509</v>
      </c>
      <c r="K16" s="22">
        <f>'[1]T_post_detr.4.6'!Q20</f>
        <v>9144.1620235530918</v>
      </c>
      <c r="L16" s="23">
        <f t="shared" si="5"/>
        <v>50016.314423988602</v>
      </c>
      <c r="M16" s="22">
        <f>'[1]T_post_detr.4.6'!U20</f>
        <v>40872.152400435509</v>
      </c>
      <c r="N16" s="22">
        <f>'[1]T_post_detr.4.6'!V20</f>
        <v>9144.1620235530918</v>
      </c>
      <c r="O16" s="23">
        <f t="shared" si="6"/>
        <v>50016.314423988602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</row>
    <row r="17" spans="1:60" s="19" customFormat="1" ht="20.100000000000001" customHeight="1" x14ac:dyDescent="0.3">
      <c r="A17" s="14"/>
      <c r="B17" s="20" t="s">
        <v>15</v>
      </c>
      <c r="C17" s="21"/>
      <c r="D17" s="29">
        <f>'[1]T_post_detr.4.6'!F18</f>
        <v>0.1</v>
      </c>
      <c r="E17" s="29">
        <f>'[1]T_post_detr.4.6'!G18</f>
        <v>0.1</v>
      </c>
      <c r="F17" s="30">
        <f>D17</f>
        <v>0.1</v>
      </c>
      <c r="G17" s="29">
        <f>'[1]T_post_detr.4.6'!K18</f>
        <v>0.1</v>
      </c>
      <c r="H17" s="29">
        <f>'[1]T_post_detr.4.6'!L18</f>
        <v>0.1</v>
      </c>
      <c r="I17" s="30">
        <f>G17</f>
        <v>0.1</v>
      </c>
      <c r="J17" s="29">
        <f>'[1]T_post_detr.4.6'!P18</f>
        <v>0.1</v>
      </c>
      <c r="K17" s="29">
        <f>'[1]T_post_detr.4.6'!Q18</f>
        <v>0.1</v>
      </c>
      <c r="L17" s="30">
        <f>'[1]T_post_detr.4.6'!$P$18</f>
        <v>0.1</v>
      </c>
      <c r="M17" s="29">
        <f>'[1]T_post_detr.4.6'!U18</f>
        <v>0.1</v>
      </c>
      <c r="N17" s="29">
        <f>'[1]T_post_detr.4.6'!V18</f>
        <v>0.1</v>
      </c>
      <c r="O17" s="30">
        <f>N17</f>
        <v>0.1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s="19" customFormat="1" ht="20.100000000000001" customHeight="1" x14ac:dyDescent="0.3">
      <c r="A18" s="14"/>
      <c r="B18" s="20" t="s">
        <v>16</v>
      </c>
      <c r="C18" s="21"/>
      <c r="D18" s="29">
        <f>'[1]T_post_detr.4.6'!F19</f>
        <v>0.33</v>
      </c>
      <c r="E18" s="29">
        <f>'[1]T_post_detr.4.6'!G19</f>
        <v>0.33</v>
      </c>
      <c r="F18" s="31">
        <f>IF(D18=E18,D18,"n.d.")</f>
        <v>0.33</v>
      </c>
      <c r="G18" s="29">
        <f>'[1]T_post_detr.4.6'!K19</f>
        <v>0.33</v>
      </c>
      <c r="H18" s="29">
        <f>'[1]T_post_detr.4.6'!L19</f>
        <v>0.33</v>
      </c>
      <c r="I18" s="31">
        <f>IF(G18=H18,G18,"n.d.")</f>
        <v>0.33</v>
      </c>
      <c r="J18" s="29">
        <f>'[1]T_post_detr.4.6'!P19</f>
        <v>0.33</v>
      </c>
      <c r="K18" s="29">
        <f>'[1]T_post_detr.4.6'!Q19</f>
        <v>0.33</v>
      </c>
      <c r="L18" s="31">
        <f>IF(J18=K18,J18,"n.d.")</f>
        <v>0.33</v>
      </c>
      <c r="M18" s="29">
        <f>'[1]T_post_detr.4.6'!U19</f>
        <v>0.33</v>
      </c>
      <c r="N18" s="29">
        <f>'[1]T_post_detr.4.6'!V19</f>
        <v>0.33</v>
      </c>
      <c r="O18" s="31">
        <f>IF(M18=N18,M18,"n.d.")</f>
        <v>0.33</v>
      </c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s="19" customFormat="1" ht="20.100000000000001" customHeight="1" x14ac:dyDescent="0.3">
      <c r="A19" s="14"/>
      <c r="B19" s="20" t="s">
        <v>17</v>
      </c>
      <c r="C19" s="21"/>
      <c r="D19" s="22">
        <f>'[1]T_post_detr.4.6'!F21</f>
        <v>13501.29810243586</v>
      </c>
      <c r="E19" s="22">
        <f>'[1]T_post_detr.4.6'!G21</f>
        <v>3020.5910412402923</v>
      </c>
      <c r="F19" s="23">
        <f t="shared" si="0"/>
        <v>16521.889143676151</v>
      </c>
      <c r="G19" s="22">
        <f>'[1]T_post_detr.4.6'!K21</f>
        <v>13487.810292143718</v>
      </c>
      <c r="H19" s="22">
        <f>'[1]T_post_detr.4.6'!L21</f>
        <v>3017.5734677725204</v>
      </c>
      <c r="I19" s="23">
        <f t="shared" ref="I19:I20" si="7">G19+H19</f>
        <v>16505.38375991624</v>
      </c>
      <c r="J19" s="22">
        <f>'[1]T_post_detr.4.6'!P21</f>
        <v>13487.810292143718</v>
      </c>
      <c r="K19" s="22">
        <f>'[1]T_post_detr.4.6'!Q21</f>
        <v>3017.5734677725204</v>
      </c>
      <c r="L19" s="23">
        <f t="shared" ref="L19:L20" si="8">J19+K19</f>
        <v>16505.38375991624</v>
      </c>
      <c r="M19" s="32">
        <f>'[1]T_post_detr.4.6'!U21</f>
        <v>13487.810292143718</v>
      </c>
      <c r="N19" s="33">
        <f>'[1]T_post_detr.4.6'!V21</f>
        <v>3017.5734677725204</v>
      </c>
      <c r="O19" s="23">
        <f t="shared" ref="O19:O20" si="9">M19+N19</f>
        <v>16505.38375991624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spans="1:60" s="19" customFormat="1" ht="20.100000000000001" customHeight="1" x14ac:dyDescent="0.3">
      <c r="A20" s="14"/>
      <c r="B20" s="20" t="s">
        <v>18</v>
      </c>
      <c r="C20" s="21"/>
      <c r="D20" s="22">
        <f>'[1]T_post_detr.4.6'!$F$32</f>
        <v>10354.639918024528</v>
      </c>
      <c r="E20" s="22">
        <f>'[1]T_post_detr.4.6'!G32</f>
        <v>27975.92008197547</v>
      </c>
      <c r="F20" s="23">
        <f t="shared" si="0"/>
        <v>38330.559999999998</v>
      </c>
      <c r="G20" s="22">
        <f>'[1]T_post_detr.4.6'!K32</f>
        <v>0</v>
      </c>
      <c r="H20" s="22">
        <f>'[1]T_post_detr.4.6'!L32</f>
        <v>0</v>
      </c>
      <c r="I20" s="23">
        <f t="shared" si="7"/>
        <v>0</v>
      </c>
      <c r="J20" s="22">
        <f>'[1]T_post_detr.4.6'!P32</f>
        <v>0</v>
      </c>
      <c r="K20" s="22">
        <f>'[1]T_post_detr.4.6'!Q32</f>
        <v>0</v>
      </c>
      <c r="L20" s="23">
        <f t="shared" si="8"/>
        <v>0</v>
      </c>
      <c r="M20" s="22">
        <f>'[1]T_post_detr.4.6'!U32</f>
        <v>0</v>
      </c>
      <c r="N20" s="22">
        <f>'[1]T_post_detr.4.6'!V32</f>
        <v>0</v>
      </c>
      <c r="O20" s="23">
        <f t="shared" si="9"/>
        <v>0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</row>
    <row r="21" spans="1:60" s="19" customFormat="1" ht="20.100000000000001" customHeight="1" x14ac:dyDescent="0.3">
      <c r="B21" s="20" t="s">
        <v>19</v>
      </c>
      <c r="C21" s="21"/>
      <c r="D21" s="34"/>
      <c r="E21" s="22">
        <f>'[1]T_post_detr.4.6'!G33</f>
        <v>29574.834221022062</v>
      </c>
      <c r="F21" s="23">
        <f>E21</f>
        <v>29574.834221022062</v>
      </c>
      <c r="G21" s="34"/>
      <c r="H21" s="22">
        <f>'[1]T_post_detr.4.6'!L33</f>
        <v>29574.834221022062</v>
      </c>
      <c r="I21" s="23">
        <f>H21</f>
        <v>29574.834221022062</v>
      </c>
      <c r="J21" s="34"/>
      <c r="K21" s="22">
        <f>'[1]T_post_detr.4.6'!Q33</f>
        <v>29574.834221022062</v>
      </c>
      <c r="L21" s="23">
        <f>K21</f>
        <v>29574.834221022062</v>
      </c>
      <c r="M21" s="34"/>
      <c r="N21" s="22">
        <f>'[1]T_post_detr.4.6'!V33</f>
        <v>29574.834221022062</v>
      </c>
      <c r="O21" s="23">
        <f>N21</f>
        <v>29574.834221022062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1:60" s="19" customFormat="1" ht="20.100000000000001" customHeight="1" x14ac:dyDescent="0.3">
      <c r="B22" s="35" t="s">
        <v>20</v>
      </c>
      <c r="C22" s="21"/>
      <c r="D22" s="34"/>
      <c r="E22" s="34"/>
      <c r="F22" s="34"/>
      <c r="G22" s="22">
        <f>'[1]T_post_detr.4.6'!K34</f>
        <v>0</v>
      </c>
      <c r="H22" s="22">
        <f>'[1]T_post_detr.4.6'!L34</f>
        <v>0</v>
      </c>
      <c r="I22" s="36">
        <f t="shared" ref="I22" si="10">G22+H22</f>
        <v>0</v>
      </c>
      <c r="J22" s="22">
        <f>'[1]T_post_detr.4.6'!P34</f>
        <v>0</v>
      </c>
      <c r="K22" s="22">
        <f>'[1]T_post_detr.4.6'!Q34</f>
        <v>0</v>
      </c>
      <c r="L22" s="36">
        <f t="shared" ref="L22" si="11">J22+K22</f>
        <v>0</v>
      </c>
      <c r="M22" s="22">
        <f>'[1]T_post_detr.4.6'!U34</f>
        <v>0</v>
      </c>
      <c r="N22" s="22">
        <f>'[1]T_post_detr.4.6'!V34</f>
        <v>0</v>
      </c>
      <c r="O22" s="36">
        <f t="shared" ref="O22" si="12">M22+N22</f>
        <v>0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1:60" s="19" customFormat="1" ht="20.100000000000001" customHeight="1" thickBot="1" x14ac:dyDescent="0.35">
      <c r="B23" s="37" t="s">
        <v>21</v>
      </c>
      <c r="C23" s="21"/>
      <c r="D23" s="38">
        <f>D6+D7+D8+D9+D10+D11+D12-D15-D19+D20</f>
        <v>182221.34746979727</v>
      </c>
      <c r="E23" s="38">
        <f>E6+E7+E8+E9+E10+E11+E12-E15-E19+E20+E21</f>
        <v>170096.50916496545</v>
      </c>
      <c r="F23" s="38">
        <f>D23+E23</f>
        <v>352317.85663476272</v>
      </c>
      <c r="G23" s="38">
        <f>G6+G7+G8+G9+G10+G11+G12-G15-G19+G20+G22</f>
        <v>175701.98123108826</v>
      </c>
      <c r="H23" s="38">
        <f>H6+H7+H8+H9+H10+H11+H12-H15-H19+H20+H21+H22</f>
        <v>142008.15576144957</v>
      </c>
      <c r="I23" s="38">
        <f>G23+H23</f>
        <v>317710.13699253782</v>
      </c>
      <c r="J23" s="38">
        <f>J6+J7+J8+J9+J10+J11+J12-J15-J19+J20+J22</f>
        <v>177794.18451808931</v>
      </c>
      <c r="K23" s="38">
        <f>K6+K7+K8+K9+K10+K11+K12-K15-K19+K20+K21+K22</f>
        <v>142008.15576144957</v>
      </c>
      <c r="L23" s="38">
        <f>J23+K23</f>
        <v>319802.34027953888</v>
      </c>
      <c r="M23" s="38">
        <f>M6+M7+M8+M9+M10+M11+M12-M15-M19+M20+M22</f>
        <v>182508.54335794333</v>
      </c>
      <c r="N23" s="38">
        <f>N6+N7+N8+N9+N10+N11+N12-N15-N19+N20+N21+N22</f>
        <v>142008.15576144957</v>
      </c>
      <c r="O23" s="38">
        <f>M23+N23</f>
        <v>324516.6991193929</v>
      </c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1:60" s="19" customFormat="1" ht="20.100000000000001" customHeight="1" thickBot="1" x14ac:dyDescent="0.35">
      <c r="B24" s="39"/>
      <c r="C24" s="40"/>
      <c r="D24" s="41"/>
      <c r="E24" s="41"/>
      <c r="F24" s="42"/>
      <c r="G24" s="41"/>
      <c r="H24" s="41"/>
      <c r="I24" s="42"/>
      <c r="J24" s="41"/>
      <c r="K24" s="41"/>
      <c r="L24" s="42"/>
      <c r="M24" s="41"/>
      <c r="N24" s="41"/>
      <c r="O24" s="42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</row>
    <row r="25" spans="1:60" s="19" customFormat="1" ht="20.100000000000001" customHeight="1" x14ac:dyDescent="0.3">
      <c r="B25" s="43" t="s">
        <v>22</v>
      </c>
      <c r="C25" s="21"/>
      <c r="D25" s="44">
        <f>'[1]T_post_detr.4.6'!F41</f>
        <v>35744.774330518107</v>
      </c>
      <c r="E25" s="44">
        <f>'[1]T_post_detr.4.6'!G41</f>
        <v>18235.579361999997</v>
      </c>
      <c r="F25" s="45">
        <f t="shared" ref="F25:F49" si="13">D25+E25</f>
        <v>53980.353692518103</v>
      </c>
      <c r="G25" s="44">
        <f>'[1]T_post_detr.4.6'!K41</f>
        <v>35709.065265252859</v>
      </c>
      <c r="H25" s="44">
        <f>'[1]T_post_detr.4.6'!L41</f>
        <v>18054.036</v>
      </c>
      <c r="I25" s="45">
        <f t="shared" ref="I25:I33" si="14">G25+H25</f>
        <v>53763.101265252859</v>
      </c>
      <c r="J25" s="44">
        <f>'[1]T_post_detr.4.6'!P41</f>
        <v>35709.065265252859</v>
      </c>
      <c r="K25" s="44">
        <f>'[1]T_post_detr.4.6'!Q41</f>
        <v>18054.036</v>
      </c>
      <c r="L25" s="45">
        <f t="shared" ref="L25:L44" si="15">J25+K25</f>
        <v>53763.101265252859</v>
      </c>
      <c r="M25" s="44">
        <f>'[1]T_post_detr.4.6'!U41</f>
        <v>35709.065265252859</v>
      </c>
      <c r="N25" s="44">
        <f>'[1]T_post_detr.4.6'!V41</f>
        <v>18054.036</v>
      </c>
      <c r="O25" s="45">
        <f t="shared" ref="O25:O43" si="16">M25+N25</f>
        <v>53763.101265252859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</row>
    <row r="26" spans="1:60" s="19" customFormat="1" ht="20.100000000000001" customHeight="1" x14ac:dyDescent="0.3">
      <c r="B26" s="20" t="s">
        <v>23</v>
      </c>
      <c r="C26" s="21"/>
      <c r="D26" s="22">
        <f>'[1]T_post_detr.4.6'!F42</f>
        <v>93.085074269149061</v>
      </c>
      <c r="E26" s="22">
        <f>'[1]T_post_detr.4.6'!G42</f>
        <v>23482.172493779995</v>
      </c>
      <c r="F26" s="36">
        <f t="shared" si="13"/>
        <v>23575.257568049143</v>
      </c>
      <c r="G26" s="22">
        <f>'[1]T_post_detr.4.6'!K42</f>
        <v>92.992082186962108</v>
      </c>
      <c r="H26" s="22">
        <f>'[1]T_post_detr.4.6'!L42</f>
        <v>22877.092860000001</v>
      </c>
      <c r="I26" s="36">
        <f t="shared" si="14"/>
        <v>22970.084942186964</v>
      </c>
      <c r="J26" s="22">
        <f>'[1]T_post_detr.4.6'!P42</f>
        <v>92.992082186962108</v>
      </c>
      <c r="K26" s="22">
        <f>'[1]T_post_detr.4.6'!Q42</f>
        <v>22877.092860000001</v>
      </c>
      <c r="L26" s="36">
        <f t="shared" si="15"/>
        <v>22970.084942186964</v>
      </c>
      <c r="M26" s="22">
        <f>'[1]T_post_detr.4.6'!U42</f>
        <v>92.992082186962108</v>
      </c>
      <c r="N26" s="22">
        <f>'[1]T_post_detr.4.6'!V42</f>
        <v>22877.092860000001</v>
      </c>
      <c r="O26" s="36">
        <f t="shared" si="16"/>
        <v>22970.084942186964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</row>
    <row r="27" spans="1:60" s="19" customFormat="1" ht="20.100000000000001" customHeight="1" x14ac:dyDescent="0.3">
      <c r="B27" s="46" t="s">
        <v>24</v>
      </c>
      <c r="C27" s="21"/>
      <c r="D27" s="47">
        <f>'[1]T_post_detr.4.6'!F43</f>
        <v>49023.979997030438</v>
      </c>
      <c r="E27" s="47">
        <f>'[1]T_post_detr.4.6'!G43</f>
        <v>32288.309393339994</v>
      </c>
      <c r="F27" s="48">
        <f t="shared" si="13"/>
        <v>81312.289390370424</v>
      </c>
      <c r="G27" s="47">
        <f>'[1]T_post_detr.4.6'!K43</f>
        <v>48975.004992038404</v>
      </c>
      <c r="H27" s="47">
        <f>'[1]T_post_detr.4.6'!L43</f>
        <v>29094.072</v>
      </c>
      <c r="I27" s="48">
        <f t="shared" si="14"/>
        <v>78069.076992038405</v>
      </c>
      <c r="J27" s="47">
        <f>'[1]T_post_detr.4.6'!P43</f>
        <v>48975.004992038404</v>
      </c>
      <c r="K27" s="47">
        <f>'[1]T_post_detr.4.6'!Q43</f>
        <v>29094.072</v>
      </c>
      <c r="L27" s="48">
        <f t="shared" si="15"/>
        <v>78069.076992038405</v>
      </c>
      <c r="M27" s="47">
        <f>'[1]T_post_detr.4.6'!U43</f>
        <v>48975.004992038404</v>
      </c>
      <c r="N27" s="47">
        <f>'[1]T_post_detr.4.6'!V43</f>
        <v>29094.072</v>
      </c>
      <c r="O27" s="48">
        <f t="shared" si="16"/>
        <v>78069.076992038405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1:60" s="19" customFormat="1" ht="20.100000000000001" customHeight="1" x14ac:dyDescent="0.3">
      <c r="B28" s="49" t="s">
        <v>25</v>
      </c>
      <c r="C28" s="21"/>
      <c r="D28" s="47">
        <f>'[1]T_post_detr.4.6'!F44</f>
        <v>0</v>
      </c>
      <c r="E28" s="47">
        <f>'[1]T_post_detr.4.6'!G44</f>
        <v>6244.3382455817627</v>
      </c>
      <c r="F28" s="48">
        <f t="shared" si="13"/>
        <v>6244.3382455817627</v>
      </c>
      <c r="G28" s="47">
        <f>'[1]T_post_detr.4.6'!K44</f>
        <v>0</v>
      </c>
      <c r="H28" s="47">
        <f>'[1]T_post_detr.4.6'!L44</f>
        <v>17231.310709572597</v>
      </c>
      <c r="I28" s="48">
        <f t="shared" si="14"/>
        <v>17231.310709572597</v>
      </c>
      <c r="J28" s="47">
        <f>'[1]T_post_detr.4.6'!P44</f>
        <v>0</v>
      </c>
      <c r="K28" s="47">
        <f>'[1]T_post_detr.4.6'!Q44</f>
        <v>17151.313926780913</v>
      </c>
      <c r="L28" s="48">
        <f t="shared" si="15"/>
        <v>17151.313926780913</v>
      </c>
      <c r="M28" s="47">
        <f>'[1]T_post_detr.4.6'!U44</f>
        <v>0</v>
      </c>
      <c r="N28" s="47">
        <f>'[1]T_post_detr.4.6'!V44</f>
        <v>20630.268237231066</v>
      </c>
      <c r="O28" s="48">
        <f t="shared" si="16"/>
        <v>20630.268237231066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1:60" s="19" customFormat="1" ht="20.100000000000001" customHeight="1" x14ac:dyDescent="0.3">
      <c r="B29" s="46" t="s">
        <v>26</v>
      </c>
      <c r="C29" s="21"/>
      <c r="D29" s="47">
        <f>'[1]T_post_detr.4.6'!F45</f>
        <v>1539.4455450551202</v>
      </c>
      <c r="E29" s="47">
        <f>'[1]T_post_detr.4.6'!G45</f>
        <v>2920.9825444799994</v>
      </c>
      <c r="F29" s="48">
        <f t="shared" si="13"/>
        <v>4460.4280895351194</v>
      </c>
      <c r="G29" s="47">
        <f>'[1]T_post_detr.4.6'!K45</f>
        <v>1537.9076374177027</v>
      </c>
      <c r="H29" s="47">
        <f>'[1]T_post_detr.4.6'!L45</f>
        <v>2918.06448</v>
      </c>
      <c r="I29" s="48">
        <f t="shared" si="14"/>
        <v>4455.972117417703</v>
      </c>
      <c r="J29" s="47">
        <f>'[1]T_post_detr.4.6'!P45</f>
        <v>1537.9076374177027</v>
      </c>
      <c r="K29" s="47">
        <f>'[1]T_post_detr.4.6'!Q45</f>
        <v>2918.06448</v>
      </c>
      <c r="L29" s="48">
        <f t="shared" si="15"/>
        <v>4455.972117417703</v>
      </c>
      <c r="M29" s="47">
        <f>'[1]T_post_detr.4.6'!U45</f>
        <v>1537.9076374177027</v>
      </c>
      <c r="N29" s="47">
        <f>'[1]T_post_detr.4.6'!V45</f>
        <v>2918.06448</v>
      </c>
      <c r="O29" s="48">
        <f t="shared" si="16"/>
        <v>4455.972117417703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1:60" s="19" customFormat="1" ht="20.100000000000001" customHeight="1" x14ac:dyDescent="0.3">
      <c r="B30" s="50" t="s">
        <v>27</v>
      </c>
      <c r="C30" s="21"/>
      <c r="D30" s="51">
        <f>+D26+D27+D28+D29</f>
        <v>50656.510616354703</v>
      </c>
      <c r="E30" s="51">
        <f>+E26+E27+E28+E29</f>
        <v>64935.802677181753</v>
      </c>
      <c r="F30" s="52">
        <f t="shared" si="13"/>
        <v>115592.31329353646</v>
      </c>
      <c r="G30" s="51">
        <f>+G26+G27+G28+G29</f>
        <v>50605.904711643067</v>
      </c>
      <c r="H30" s="51">
        <f>+H26+H27+H28+H29</f>
        <v>72120.540049572606</v>
      </c>
      <c r="I30" s="52">
        <f t="shared" si="14"/>
        <v>122726.44476121568</v>
      </c>
      <c r="J30" s="51">
        <f>+J26+J27+J28+J29</f>
        <v>50605.904711643067</v>
      </c>
      <c r="K30" s="51">
        <f>+K26+K27+K28+K29</f>
        <v>72040.543266780922</v>
      </c>
      <c r="L30" s="52">
        <f t="shared" si="15"/>
        <v>122646.447978424</v>
      </c>
      <c r="M30" s="51">
        <f>+M26+M27+M28+M29</f>
        <v>50605.904711643067</v>
      </c>
      <c r="N30" s="51">
        <f>+N26+N27+N28+N29</f>
        <v>75519.497577231072</v>
      </c>
      <c r="O30" s="52">
        <f t="shared" si="16"/>
        <v>126125.40228887415</v>
      </c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1:60" s="19" customFormat="1" ht="20.100000000000001" customHeight="1" x14ac:dyDescent="0.3">
      <c r="B31" s="20" t="s">
        <v>28</v>
      </c>
      <c r="C31" s="21"/>
      <c r="D31" s="53">
        <f>'[1]T_post_detr.4.6'!F47</f>
        <v>7972.1401415982464</v>
      </c>
      <c r="E31" s="53">
        <f>'[1]T_post_detr.4.6'!G47</f>
        <v>0</v>
      </c>
      <c r="F31" s="48">
        <f t="shared" si="13"/>
        <v>7972.1401415982464</v>
      </c>
      <c r="G31" s="53">
        <f>'[1]T_post_detr.4.6'!K47</f>
        <v>9860.0297254717843</v>
      </c>
      <c r="H31" s="53">
        <f>'[1]T_post_detr.4.6'!L47</f>
        <v>0</v>
      </c>
      <c r="I31" s="48">
        <f t="shared" si="14"/>
        <v>9860.0297254717843</v>
      </c>
      <c r="J31" s="53">
        <f>'[1]T_post_detr.4.6'!P47</f>
        <v>10649.486876646948</v>
      </c>
      <c r="K31" s="53">
        <f>'[1]T_post_detr.4.6'!Q47</f>
        <v>2500</v>
      </c>
      <c r="L31" s="48">
        <f t="shared" si="15"/>
        <v>13149.486876646948</v>
      </c>
      <c r="M31" s="53">
        <f>'[1]T_post_detr.4.6'!U47</f>
        <v>8130.1230283532714</v>
      </c>
      <c r="N31" s="53">
        <f>'[1]T_post_detr.4.6'!V47</f>
        <v>2500</v>
      </c>
      <c r="O31" s="48">
        <f t="shared" si="16"/>
        <v>10630.123028353271</v>
      </c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  <row r="32" spans="1:60" s="19" customFormat="1" ht="20.100000000000001" customHeight="1" x14ac:dyDescent="0.3">
      <c r="B32" s="46" t="s">
        <v>29</v>
      </c>
      <c r="C32" s="21"/>
      <c r="D32" s="54">
        <f>+D33+D34+D35+D36</f>
        <v>0</v>
      </c>
      <c r="E32" s="54">
        <f>+E33+E34+E35+E36</f>
        <v>0</v>
      </c>
      <c r="F32" s="48">
        <f t="shared" si="13"/>
        <v>0</v>
      </c>
      <c r="G32" s="54">
        <f>+G33+G34+G35+G36</f>
        <v>0</v>
      </c>
      <c r="H32" s="54">
        <f>+H33+H34+H35+H36</f>
        <v>0</v>
      </c>
      <c r="I32" s="48">
        <f t="shared" si="14"/>
        <v>0</v>
      </c>
      <c r="J32" s="54">
        <f>+J33+J34+J35+J36</f>
        <v>0</v>
      </c>
      <c r="K32" s="54">
        <f>+K33+K34+K35+K36</f>
        <v>0</v>
      </c>
      <c r="L32" s="48">
        <f t="shared" si="15"/>
        <v>0</v>
      </c>
      <c r="M32" s="54">
        <f>+M33+M34+M35+M36</f>
        <v>0</v>
      </c>
      <c r="N32" s="54">
        <f>+N33+N34+N35+N36</f>
        <v>0</v>
      </c>
      <c r="O32" s="48">
        <f t="shared" si="16"/>
        <v>0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</row>
    <row r="33" spans="1:60" s="19" customFormat="1" ht="20.100000000000001" customHeight="1" x14ac:dyDescent="0.3">
      <c r="B33" s="55" t="s">
        <v>30</v>
      </c>
      <c r="C33" s="21"/>
      <c r="D33" s="47">
        <f>'[1]T_post_detr.4.6'!F49</f>
        <v>0</v>
      </c>
      <c r="E33" s="47">
        <f>'[1]T_post_detr.4.6'!G49</f>
        <v>0</v>
      </c>
      <c r="F33" s="48">
        <f t="shared" si="13"/>
        <v>0</v>
      </c>
      <c r="G33" s="47">
        <f>'[1]T_post_detr.4.6'!K49</f>
        <v>0</v>
      </c>
      <c r="H33" s="47">
        <f>'[1]T_post_detr.4.6'!L49</f>
        <v>0</v>
      </c>
      <c r="I33" s="48">
        <f t="shared" si="14"/>
        <v>0</v>
      </c>
      <c r="J33" s="47">
        <f>'[1]T_post_detr.4.6'!P49</f>
        <v>0</v>
      </c>
      <c r="K33" s="47">
        <f>'[1]T_post_detr.4.6'!Q49</f>
        <v>0</v>
      </c>
      <c r="L33" s="48">
        <f t="shared" si="15"/>
        <v>0</v>
      </c>
      <c r="M33" s="47">
        <f>'[1]T_post_detr.4.6'!U49</f>
        <v>0</v>
      </c>
      <c r="N33" s="47">
        <f>'[1]T_post_detr.4.6'!V49</f>
        <v>0</v>
      </c>
      <c r="O33" s="48">
        <f t="shared" si="16"/>
        <v>0</v>
      </c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</row>
    <row r="34" spans="1:60" s="19" customFormat="1" ht="20.100000000000001" customHeight="1" x14ac:dyDescent="0.3">
      <c r="B34" s="55" t="s">
        <v>31</v>
      </c>
      <c r="C34" s="21"/>
      <c r="D34" s="47">
        <f>'[1]T_post_detr.4.6'!F50</f>
        <v>0</v>
      </c>
      <c r="E34" s="47">
        <f>'[1]T_post_detr.4.6'!G50</f>
        <v>0</v>
      </c>
      <c r="F34" s="48">
        <f>D34+E34</f>
        <v>0</v>
      </c>
      <c r="G34" s="47">
        <f>'[1]T_post_detr.4.6'!K50</f>
        <v>0</v>
      </c>
      <c r="H34" s="47">
        <f>'[1]T_post_detr.4.6'!L50</f>
        <v>0</v>
      </c>
      <c r="I34" s="48">
        <f>G34+H34</f>
        <v>0</v>
      </c>
      <c r="J34" s="47">
        <f>'[1]T_post_detr.4.6'!P50</f>
        <v>0</v>
      </c>
      <c r="K34" s="47">
        <f>'[1]T_post_detr.4.6'!Q50</f>
        <v>0</v>
      </c>
      <c r="L34" s="48">
        <f t="shared" si="15"/>
        <v>0</v>
      </c>
      <c r="M34" s="47">
        <f>'[1]T_post_detr.4.6'!U50</f>
        <v>0</v>
      </c>
      <c r="N34" s="47">
        <f>'[1]T_post_detr.4.6'!V50</f>
        <v>0</v>
      </c>
      <c r="O34" s="48">
        <f t="shared" si="16"/>
        <v>0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</row>
    <row r="35" spans="1:60" s="19" customFormat="1" ht="20.100000000000001" customHeight="1" x14ac:dyDescent="0.3">
      <c r="B35" s="55" t="s">
        <v>32</v>
      </c>
      <c r="C35" s="21"/>
      <c r="D35" s="47">
        <f>'[1]T_post_detr.4.6'!F51</f>
        <v>0</v>
      </c>
      <c r="E35" s="47">
        <f>'[1]T_post_detr.4.6'!G51</f>
        <v>0</v>
      </c>
      <c r="F35" s="48">
        <f t="shared" si="13"/>
        <v>0</v>
      </c>
      <c r="G35" s="47">
        <f>'[1]T_post_detr.4.6'!K51</f>
        <v>0</v>
      </c>
      <c r="H35" s="47">
        <f>'[1]T_post_detr.4.6'!L51</f>
        <v>0</v>
      </c>
      <c r="I35" s="48">
        <f t="shared" ref="I35:I44" si="17">G35+H35</f>
        <v>0</v>
      </c>
      <c r="J35" s="47">
        <f>'[1]T_post_detr.4.6'!P51</f>
        <v>0</v>
      </c>
      <c r="K35" s="47">
        <f>'[1]T_post_detr.4.6'!Q51</f>
        <v>0</v>
      </c>
      <c r="L35" s="48">
        <f t="shared" si="15"/>
        <v>0</v>
      </c>
      <c r="M35" s="47">
        <f>'[1]T_post_detr.4.6'!U51</f>
        <v>0</v>
      </c>
      <c r="N35" s="47">
        <f>'[1]T_post_detr.4.6'!V51</f>
        <v>0</v>
      </c>
      <c r="O35" s="48">
        <f t="shared" si="16"/>
        <v>0</v>
      </c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</row>
    <row r="36" spans="1:60" s="19" customFormat="1" ht="20.100000000000001" customHeight="1" x14ac:dyDescent="0.3">
      <c r="B36" s="55" t="s">
        <v>33</v>
      </c>
      <c r="C36" s="21"/>
      <c r="D36" s="47">
        <f>'[1]T_post_detr.4.6'!F52</f>
        <v>0</v>
      </c>
      <c r="E36" s="47">
        <f>'[1]T_post_detr.4.6'!G52</f>
        <v>0</v>
      </c>
      <c r="F36" s="48">
        <f t="shared" si="13"/>
        <v>0</v>
      </c>
      <c r="G36" s="47">
        <f>'[1]T_post_detr.4.6'!K52</f>
        <v>0</v>
      </c>
      <c r="H36" s="47">
        <f>'[1]T_post_detr.4.6'!L52</f>
        <v>0</v>
      </c>
      <c r="I36" s="48">
        <f t="shared" si="17"/>
        <v>0</v>
      </c>
      <c r="J36" s="47">
        <f>'[1]T_post_detr.4.6'!P52</f>
        <v>0</v>
      </c>
      <c r="K36" s="47">
        <f>'[1]T_post_detr.4.6'!Q52</f>
        <v>0</v>
      </c>
      <c r="L36" s="48">
        <f t="shared" si="15"/>
        <v>0</v>
      </c>
      <c r="M36" s="47">
        <f>'[1]T_post_detr.4.6'!U52</f>
        <v>0</v>
      </c>
      <c r="N36" s="47">
        <f>'[1]T_post_detr.4.6'!V52</f>
        <v>0</v>
      </c>
      <c r="O36" s="48">
        <f t="shared" si="16"/>
        <v>0</v>
      </c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</row>
    <row r="37" spans="1:60" s="19" customFormat="1" ht="20.100000000000001" customHeight="1" x14ac:dyDescent="0.3">
      <c r="B37" s="46" t="s">
        <v>34</v>
      </c>
      <c r="C37" s="21"/>
      <c r="D37" s="47">
        <f>'[1]T_post_detr.4.6'!F53</f>
        <v>7324.1083650641322</v>
      </c>
      <c r="E37" s="47">
        <f>'[1]T_post_detr.4.6'!G53</f>
        <v>0</v>
      </c>
      <c r="F37" s="48">
        <f t="shared" si="13"/>
        <v>7324.1083650641322</v>
      </c>
      <c r="G37" s="47">
        <f>'[1]T_post_detr.4.6'!K53</f>
        <v>9378.4838190809642</v>
      </c>
      <c r="H37" s="47">
        <f>'[1]T_post_detr.4.6'!L53</f>
        <v>0</v>
      </c>
      <c r="I37" s="48">
        <f t="shared" si="17"/>
        <v>9378.4838190809642</v>
      </c>
      <c r="J37" s="47">
        <f>'[1]T_post_detr.4.6'!P53</f>
        <v>9335.3675983677567</v>
      </c>
      <c r="K37" s="47">
        <f>'[1]T_post_detr.4.6'!Q53</f>
        <v>31.670092791791348</v>
      </c>
      <c r="L37" s="48">
        <f t="shared" si="15"/>
        <v>9367.0376911595486</v>
      </c>
      <c r="M37" s="47">
        <f>'[1]T_post_detr.4.6'!U53</f>
        <v>9010.2185219491657</v>
      </c>
      <c r="N37" s="47">
        <f>'[1]T_post_detr.4.6'!V53</f>
        <v>0</v>
      </c>
      <c r="O37" s="48">
        <f t="shared" si="16"/>
        <v>9010.2185219491657</v>
      </c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</row>
    <row r="38" spans="1:60" s="19" customFormat="1" ht="20.100000000000001" customHeight="1" x14ac:dyDescent="0.3">
      <c r="B38" s="46" t="s">
        <v>35</v>
      </c>
      <c r="C38" s="21"/>
      <c r="D38" s="47">
        <f>'[1]T_post_detr.4.6'!F54</f>
        <v>907.4886835424644</v>
      </c>
      <c r="E38" s="47">
        <f>'[1]T_post_detr.4.6'!G54</f>
        <v>0</v>
      </c>
      <c r="F38" s="48">
        <f t="shared" si="13"/>
        <v>907.4886835424644</v>
      </c>
      <c r="G38" s="47">
        <f>'[1]T_post_detr.4.6'!K54</f>
        <v>25.732247463072977</v>
      </c>
      <c r="H38" s="47">
        <f>'[1]T_post_detr.4.6'!L54</f>
        <v>0</v>
      </c>
      <c r="I38" s="48">
        <f t="shared" si="17"/>
        <v>25.732247463072977</v>
      </c>
      <c r="J38" s="47">
        <f>'[1]T_post_detr.4.6'!P54</f>
        <v>0</v>
      </c>
      <c r="K38" s="47">
        <f>'[1]T_post_detr.4.6'!Q54</f>
        <v>0</v>
      </c>
      <c r="L38" s="48">
        <f t="shared" si="15"/>
        <v>0</v>
      </c>
      <c r="M38" s="47">
        <f>'[1]T_post_detr.4.6'!U54</f>
        <v>0</v>
      </c>
      <c r="N38" s="47">
        <f>'[1]T_post_detr.4.6'!V54</f>
        <v>0</v>
      </c>
      <c r="O38" s="48">
        <f t="shared" si="16"/>
        <v>0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</row>
    <row r="39" spans="1:60" s="19" customFormat="1" ht="20.100000000000001" customHeight="1" x14ac:dyDescent="0.3">
      <c r="B39" s="26" t="s">
        <v>36</v>
      </c>
      <c r="C39" s="21"/>
      <c r="D39" s="56">
        <f>'[1]T_post_detr.4.6'!F55</f>
        <v>0</v>
      </c>
      <c r="E39" s="56">
        <f>'[1]T_post_detr.4.6'!G55</f>
        <v>0</v>
      </c>
      <c r="F39" s="48">
        <f t="shared" si="13"/>
        <v>0</v>
      </c>
      <c r="G39" s="56">
        <f>'[1]T_post_detr.4.6'!K55</f>
        <v>0</v>
      </c>
      <c r="H39" s="56">
        <f>'[1]T_post_detr.4.6'!L55</f>
        <v>0</v>
      </c>
      <c r="I39" s="48">
        <f t="shared" si="17"/>
        <v>0</v>
      </c>
      <c r="J39" s="56">
        <f>'[1]T_post_detr.4.6'!P55</f>
        <v>0</v>
      </c>
      <c r="K39" s="56">
        <f>'[1]T_post_detr.4.6'!Q55</f>
        <v>0</v>
      </c>
      <c r="L39" s="48">
        <f t="shared" si="15"/>
        <v>0</v>
      </c>
      <c r="M39" s="56">
        <f>'[1]T_post_detr.4.6'!U55</f>
        <v>0</v>
      </c>
      <c r="N39" s="56">
        <f>'[1]T_post_detr.4.6'!V55</f>
        <v>0</v>
      </c>
      <c r="O39" s="48">
        <f t="shared" si="16"/>
        <v>0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</row>
    <row r="40" spans="1:60" s="19" customFormat="1" ht="20.100000000000001" customHeight="1" x14ac:dyDescent="0.3">
      <c r="B40" s="26" t="s">
        <v>37</v>
      </c>
      <c r="C40" s="21"/>
      <c r="D40" s="51">
        <f>D38+D37+D32+D31+D39</f>
        <v>16203.737190204844</v>
      </c>
      <c r="E40" s="51">
        <f>E38+E37+E32+E31+E39</f>
        <v>0</v>
      </c>
      <c r="F40" s="52">
        <f t="shared" si="13"/>
        <v>16203.737190204844</v>
      </c>
      <c r="G40" s="51">
        <f>G38+G37+G32+G31+G39</f>
        <v>19264.245792015819</v>
      </c>
      <c r="H40" s="51">
        <f>H38+H37+H32+H31+H39</f>
        <v>0</v>
      </c>
      <c r="I40" s="52">
        <f t="shared" si="17"/>
        <v>19264.245792015819</v>
      </c>
      <c r="J40" s="51">
        <f>J38+J37+J32+J31+J39</f>
        <v>19984.854475014705</v>
      </c>
      <c r="K40" s="51">
        <f>K38+K37+K32+K31+K39</f>
        <v>2531.6700927917914</v>
      </c>
      <c r="L40" s="52">
        <f t="shared" si="15"/>
        <v>22516.524567806497</v>
      </c>
      <c r="M40" s="51">
        <f>M38+M37+M32+M31+M39</f>
        <v>17140.341550302437</v>
      </c>
      <c r="N40" s="51">
        <f>N38+N37+N32+N31+N39</f>
        <v>2500</v>
      </c>
      <c r="O40" s="52">
        <f t="shared" si="16"/>
        <v>19640.341550302437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</row>
    <row r="41" spans="1:60" s="19" customFormat="1" ht="20.100000000000001" customHeight="1" x14ac:dyDescent="0.3">
      <c r="A41" s="14"/>
      <c r="B41" s="24" t="s">
        <v>38</v>
      </c>
      <c r="C41" s="21"/>
      <c r="D41" s="22">
        <f>'[1]T_post_detr.4.6'!F57</f>
        <v>0</v>
      </c>
      <c r="E41" s="22">
        <f>'[1]T_post_detr.4.6'!G57</f>
        <v>0</v>
      </c>
      <c r="F41" s="36">
        <f t="shared" si="13"/>
        <v>0</v>
      </c>
      <c r="G41" s="22">
        <f>'[1]T_post_detr.4.6'!K57</f>
        <v>0</v>
      </c>
      <c r="H41" s="22">
        <f>'[1]T_post_detr.4.6'!L57</f>
        <v>0</v>
      </c>
      <c r="I41" s="36">
        <f t="shared" si="17"/>
        <v>0</v>
      </c>
      <c r="J41" s="22">
        <f>'[1]T_post_detr.4.6'!P57</f>
        <v>0</v>
      </c>
      <c r="K41" s="22">
        <f>'[1]T_post_detr.4.6'!Q57</f>
        <v>0</v>
      </c>
      <c r="L41" s="36">
        <f t="shared" si="15"/>
        <v>0</v>
      </c>
      <c r="M41" s="22">
        <f>'[1]T_post_detr.4.6'!U57</f>
        <v>0</v>
      </c>
      <c r="N41" s="22">
        <f>'[1]T_post_detr.4.6'!V57</f>
        <v>0</v>
      </c>
      <c r="O41" s="36">
        <f t="shared" si="16"/>
        <v>0</v>
      </c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</row>
    <row r="42" spans="1:60" s="19" customFormat="1" ht="20.100000000000001" customHeight="1" x14ac:dyDescent="0.3">
      <c r="A42" s="14"/>
      <c r="B42" s="25" t="s">
        <v>39</v>
      </c>
      <c r="C42" s="21"/>
      <c r="D42" s="22">
        <f>'[1]T_post_detr.4.6'!F58</f>
        <v>0</v>
      </c>
      <c r="E42" s="22">
        <f>'[1]T_post_detr.4.6'!G58</f>
        <v>0</v>
      </c>
      <c r="F42" s="36">
        <f t="shared" si="13"/>
        <v>0</v>
      </c>
      <c r="G42" s="22">
        <f>'[1]T_post_detr.4.6'!K58</f>
        <v>0</v>
      </c>
      <c r="H42" s="22">
        <f>'[1]T_post_detr.4.6'!L58</f>
        <v>0</v>
      </c>
      <c r="I42" s="36">
        <f t="shared" si="17"/>
        <v>0</v>
      </c>
      <c r="J42" s="22">
        <f>'[1]T_post_detr.4.6'!P58</f>
        <v>0</v>
      </c>
      <c r="K42" s="22">
        <f>'[1]T_post_detr.4.6'!Q58</f>
        <v>0</v>
      </c>
      <c r="L42" s="36">
        <f t="shared" si="15"/>
        <v>0</v>
      </c>
      <c r="M42" s="22">
        <f>'[1]T_post_detr.4.6'!U58</f>
        <v>0</v>
      </c>
      <c r="N42" s="22">
        <f>'[1]T_post_detr.4.6'!V58</f>
        <v>0</v>
      </c>
      <c r="O42" s="36">
        <f t="shared" si="16"/>
        <v>0</v>
      </c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</row>
    <row r="43" spans="1:60" s="19" customFormat="1" ht="20.100000000000001" customHeight="1" x14ac:dyDescent="0.3">
      <c r="B43" s="25" t="s">
        <v>40</v>
      </c>
      <c r="C43" s="21"/>
      <c r="D43" s="57">
        <f>'[1]T_post_detr.4.6'!F59</f>
        <v>0</v>
      </c>
      <c r="E43" s="57">
        <f>'[1]T_post_detr.4.6'!G59</f>
        <v>0</v>
      </c>
      <c r="F43" s="36">
        <f t="shared" si="13"/>
        <v>0</v>
      </c>
      <c r="G43" s="57">
        <f>'[1]T_post_detr.4.6'!K59</f>
        <v>0</v>
      </c>
      <c r="H43" s="57">
        <f>'[1]T_post_detr.4.6'!L59</f>
        <v>0</v>
      </c>
      <c r="I43" s="36">
        <f t="shared" si="17"/>
        <v>0</v>
      </c>
      <c r="J43" s="57">
        <f>'[1]T_post_detr.4.6'!P59</f>
        <v>0</v>
      </c>
      <c r="K43" s="57">
        <f>'[1]T_post_detr.4.6'!Q59</f>
        <v>0</v>
      </c>
      <c r="L43" s="36">
        <f t="shared" si="15"/>
        <v>0</v>
      </c>
      <c r="M43" s="57">
        <f>'[1]T_post_detr.4.6'!U59</f>
        <v>0</v>
      </c>
      <c r="N43" s="57">
        <f>'[1]T_post_detr.4.6'!V59</f>
        <v>0</v>
      </c>
      <c r="O43" s="36">
        <f t="shared" si="16"/>
        <v>0</v>
      </c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</row>
    <row r="44" spans="1:60" s="19" customFormat="1" ht="20.100000000000001" customHeight="1" x14ac:dyDescent="0.3">
      <c r="B44" s="25" t="s">
        <v>41</v>
      </c>
      <c r="C44" s="21"/>
      <c r="D44" s="57">
        <f>'[1]T_post_detr.4.6'!F67</f>
        <v>-10405.689606874963</v>
      </c>
      <c r="E44" s="57">
        <f>'[1]T_post_detr.4.6'!G67</f>
        <v>-27640.850393125031</v>
      </c>
      <c r="F44" s="36">
        <f t="shared" si="13"/>
        <v>-38046.539999999994</v>
      </c>
      <c r="G44" s="57">
        <f>'[1]T_post_detr.4.6'!K67</f>
        <v>0</v>
      </c>
      <c r="H44" s="57">
        <f>'[1]T_post_detr.4.6'!L67</f>
        <v>0</v>
      </c>
      <c r="I44" s="36">
        <f t="shared" si="17"/>
        <v>0</v>
      </c>
      <c r="J44" s="57">
        <f>'[1]T_post_detr.4.6'!P67</f>
        <v>0</v>
      </c>
      <c r="K44" s="57">
        <f>'[1]T_post_detr.4.6'!Q67</f>
        <v>0</v>
      </c>
      <c r="L44" s="36">
        <f t="shared" si="15"/>
        <v>0</v>
      </c>
      <c r="M44" s="57">
        <f>'[1]T_post_detr.4.6'!U67</f>
        <v>0</v>
      </c>
      <c r="N44" s="57">
        <f>'[1]T_post_detr.4.6'!V67</f>
        <v>0</v>
      </c>
      <c r="O44" s="36">
        <f>M44+N44</f>
        <v>0</v>
      </c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</row>
    <row r="45" spans="1:60" s="19" customFormat="1" ht="20.100000000000001" customHeight="1" x14ac:dyDescent="0.3">
      <c r="B45" s="20" t="s">
        <v>42</v>
      </c>
      <c r="C45" s="21"/>
      <c r="D45" s="34"/>
      <c r="E45" s="57">
        <f>'[1]T_post_detr.4.6'!G68</f>
        <v>13560.5991889779</v>
      </c>
      <c r="F45" s="36">
        <f>E45</f>
        <v>13560.5991889779</v>
      </c>
      <c r="G45" s="34"/>
      <c r="H45" s="57">
        <f>'[1]T_post_detr.4.6'!L68</f>
        <v>12984.5991889779</v>
      </c>
      <c r="I45" s="36">
        <f>H45</f>
        <v>12984.5991889779</v>
      </c>
      <c r="J45" s="34"/>
      <c r="K45" s="57">
        <f>'[1]T_post_detr.4.6'!Q68</f>
        <v>12984.5991889779</v>
      </c>
      <c r="L45" s="36">
        <f>K45</f>
        <v>12984.5991889779</v>
      </c>
      <c r="M45" s="34"/>
      <c r="N45" s="57">
        <f>'[1]T_post_detr.4.6'!V68</f>
        <v>12984.5991889779</v>
      </c>
      <c r="O45" s="36">
        <f>N45</f>
        <v>12984.5991889779</v>
      </c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</row>
    <row r="46" spans="1:60" s="19" customFormat="1" ht="20.100000000000001" customHeight="1" x14ac:dyDescent="0.3">
      <c r="B46" s="35" t="s">
        <v>43</v>
      </c>
      <c r="C46" s="21"/>
      <c r="D46" s="34"/>
      <c r="E46" s="34"/>
      <c r="F46" s="34"/>
      <c r="G46" s="22">
        <f>'[1]T_post_detr.4.6'!K69</f>
        <v>0</v>
      </c>
      <c r="H46" s="22">
        <f>'[1]T_post_detr.4.6'!L69</f>
        <v>0</v>
      </c>
      <c r="I46" s="36">
        <f t="shared" ref="I46" si="18">G46+H46</f>
        <v>0</v>
      </c>
      <c r="J46" s="22">
        <f>'[1]T_post_detr.4.6'!P69</f>
        <v>0</v>
      </c>
      <c r="K46" s="22">
        <f>'[1]T_post_detr.4.6'!Q69</f>
        <v>0</v>
      </c>
      <c r="L46" s="36">
        <f t="shared" ref="L46" si="19">J46+K46</f>
        <v>0</v>
      </c>
      <c r="M46" s="22">
        <f>'[1]T_post_detr.4.6'!U69</f>
        <v>0</v>
      </c>
      <c r="N46" s="22">
        <f>'[1]T_post_detr.4.6'!V69</f>
        <v>0</v>
      </c>
      <c r="O46" s="36">
        <f t="shared" ref="O46" si="20">M46+N46</f>
        <v>0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</row>
    <row r="47" spans="1:60" s="19" customFormat="1" ht="20.100000000000001" customHeight="1" thickBot="1" x14ac:dyDescent="0.35">
      <c r="B47" s="58" t="s">
        <v>44</v>
      </c>
      <c r="C47" s="21"/>
      <c r="D47" s="59">
        <f>D25+D30+D40+D41+D42+D43+D44</f>
        <v>92199.332530202693</v>
      </c>
      <c r="E47" s="59">
        <f>E25+E30+E40+E41+E42+E43+E44+E45</f>
        <v>69091.130835034608</v>
      </c>
      <c r="F47" s="60">
        <f>D47+E47</f>
        <v>161290.46336523729</v>
      </c>
      <c r="G47" s="59">
        <f>G25+G30+G40+G41+G42+G43+G44+G46</f>
        <v>105579.21576891174</v>
      </c>
      <c r="H47" s="59">
        <f>H25+H30+H40+H41+H42+H43+H44+H45+H46</f>
        <v>103159.17523855051</v>
      </c>
      <c r="I47" s="60">
        <f>G47+H47</f>
        <v>208738.39100746225</v>
      </c>
      <c r="J47" s="59">
        <f>J25+J30+J40+J41+J42+J43+J44+J46</f>
        <v>106299.82445191062</v>
      </c>
      <c r="K47" s="59">
        <f>K25+K30+K40+K41+K42+K43+K44+K45+K46</f>
        <v>105610.84854855061</v>
      </c>
      <c r="L47" s="60">
        <f>J47+K47</f>
        <v>211910.67300046125</v>
      </c>
      <c r="M47" s="59">
        <f>M25+M30+M40+M41+M42+M43+M44+M46</f>
        <v>103455.31152719836</v>
      </c>
      <c r="N47" s="59">
        <f>N25+N30+N40+N41+N42+N43+N44+N45+N46</f>
        <v>109058.13276620898</v>
      </c>
      <c r="O47" s="60">
        <f>M47+N47</f>
        <v>212513.44429340732</v>
      </c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</row>
    <row r="48" spans="1:60" s="14" customFormat="1" ht="8.25" customHeight="1" x14ac:dyDescent="0.3">
      <c r="B48" s="61"/>
      <c r="C48" s="21"/>
      <c r="D48" s="62"/>
      <c r="E48" s="62"/>
      <c r="F48" s="63"/>
      <c r="G48" s="62"/>
      <c r="H48" s="62"/>
      <c r="I48" s="63"/>
      <c r="J48" s="62"/>
      <c r="K48" s="62"/>
      <c r="L48" s="63"/>
      <c r="M48" s="62"/>
      <c r="N48" s="62"/>
      <c r="O48" s="63"/>
    </row>
    <row r="49" spans="2:52" s="19" customFormat="1" ht="20.100000000000001" customHeight="1" x14ac:dyDescent="0.3">
      <c r="B49" s="64" t="s">
        <v>45</v>
      </c>
      <c r="C49" s="21"/>
      <c r="D49" s="65">
        <f>'[1]T_ante_detr.4.6'!F74</f>
        <v>285245.02434952848</v>
      </c>
      <c r="E49" s="65">
        <f>'[1]T_ante_detr.4.6'!G74</f>
        <v>263033.36175441829</v>
      </c>
      <c r="F49" s="65">
        <f t="shared" si="13"/>
        <v>548278.38610394672</v>
      </c>
      <c r="G49" s="65">
        <f>'[1]T_ante_detr.4.6'!K74</f>
        <v>288087.75912685506</v>
      </c>
      <c r="H49" s="65">
        <f>'[1]T_ante_detr.4.6'!L74</f>
        <v>261639.29229042749</v>
      </c>
      <c r="I49" s="65">
        <f t="shared" ref="I49" si="21">G49+H49</f>
        <v>549727.05141728255</v>
      </c>
      <c r="J49" s="65">
        <f>'[1]T_ante_detr.4.6'!P74</f>
        <v>288808.36780985398</v>
      </c>
      <c r="K49" s="65">
        <f>'[1]T_ante_detr.4.6'!Q74</f>
        <v>264170.96238321927</v>
      </c>
      <c r="L49" s="65">
        <f t="shared" ref="L49" si="22">J49+K49</f>
        <v>552979.33019307326</v>
      </c>
      <c r="M49" s="65">
        <f>'[1]T_ante_detr.4.6'!U74</f>
        <v>285963.85488514171</v>
      </c>
      <c r="N49" s="65">
        <f>'[1]T_ante_detr.4.6'!V74</f>
        <v>264139.29229042749</v>
      </c>
      <c r="O49" s="65">
        <f t="shared" ref="O49" si="23">M49+N49</f>
        <v>550103.1471755692</v>
      </c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</row>
    <row r="50" spans="2:52" s="19" customFormat="1" ht="20.100000000000001" customHeight="1" x14ac:dyDescent="0.3">
      <c r="B50" s="66" t="s">
        <v>46</v>
      </c>
      <c r="C50" s="21"/>
      <c r="D50" s="59">
        <f t="shared" ref="D50:O50" si="24">+D23+D47</f>
        <v>274420.67999999993</v>
      </c>
      <c r="E50" s="59">
        <f t="shared" si="24"/>
        <v>239187.64000000007</v>
      </c>
      <c r="F50" s="59">
        <f t="shared" si="24"/>
        <v>513608.32</v>
      </c>
      <c r="G50" s="59">
        <f t="shared" si="24"/>
        <v>281281.19699999999</v>
      </c>
      <c r="H50" s="59">
        <f t="shared" si="24"/>
        <v>245167.33100000006</v>
      </c>
      <c r="I50" s="59">
        <f t="shared" si="24"/>
        <v>526448.52800000005</v>
      </c>
      <c r="J50" s="59">
        <f t="shared" si="24"/>
        <v>284094.00896999997</v>
      </c>
      <c r="K50" s="59">
        <f t="shared" si="24"/>
        <v>247619.00431000016</v>
      </c>
      <c r="L50" s="59">
        <f t="shared" si="24"/>
        <v>531713.01328000007</v>
      </c>
      <c r="M50" s="59">
        <f t="shared" si="24"/>
        <v>285963.85488514171</v>
      </c>
      <c r="N50" s="59">
        <f t="shared" si="24"/>
        <v>251066.28852765856</v>
      </c>
      <c r="O50" s="59">
        <f t="shared" si="24"/>
        <v>537030.14341280027</v>
      </c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</row>
    <row r="51" spans="2:52" s="19" customFormat="1" ht="20.100000000000001" customHeight="1" x14ac:dyDescent="0.3">
      <c r="B51" s="67"/>
      <c r="C51" s="21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</row>
    <row r="52" spans="2:52" s="14" customFormat="1" ht="20.100000000000001" customHeight="1" thickBot="1" x14ac:dyDescent="0.35">
      <c r="B52" s="69" t="s">
        <v>47</v>
      </c>
      <c r="C52" s="21"/>
      <c r="D52" s="70"/>
      <c r="E52" s="70"/>
      <c r="F52" s="71"/>
      <c r="G52" s="70"/>
      <c r="H52" s="70"/>
      <c r="I52" s="71"/>
      <c r="J52" s="70"/>
      <c r="K52" s="70"/>
      <c r="L52" s="71"/>
      <c r="M52" s="70"/>
      <c r="N52" s="70"/>
      <c r="O52" s="71"/>
    </row>
    <row r="53" spans="2:52" s="14" customFormat="1" ht="20.100000000000001" customHeight="1" x14ac:dyDescent="0.3">
      <c r="B53" s="43" t="s">
        <v>48</v>
      </c>
      <c r="C53" s="21"/>
      <c r="D53" s="72"/>
      <c r="E53" s="73"/>
      <c r="F53" s="74">
        <f>[1]IN_Par_22!$F$44</f>
        <v>0.80959999999999999</v>
      </c>
      <c r="G53" s="72"/>
      <c r="H53" s="73"/>
      <c r="I53" s="74">
        <f>'[1]IN_Par_23-24-25'!$F$45</f>
        <v>0.80959999999999999</v>
      </c>
      <c r="J53" s="72"/>
      <c r="K53" s="73"/>
      <c r="L53" s="74">
        <f>'[1]IN_Par_23-24-25'!$Q$45</f>
        <v>0.80959999999999999</v>
      </c>
      <c r="M53" s="72"/>
      <c r="N53" s="73"/>
      <c r="O53" s="74">
        <f>'[1]IN_Par_23-24-25'!$AB$45</f>
        <v>0.80959999999999999</v>
      </c>
    </row>
    <row r="54" spans="2:52" s="14" customFormat="1" ht="20.100000000000001" customHeight="1" x14ac:dyDescent="0.3">
      <c r="B54" s="75" t="s">
        <v>49</v>
      </c>
      <c r="C54" s="21"/>
      <c r="D54" s="34"/>
      <c r="E54" s="76"/>
      <c r="F54" s="77">
        <f>[1]IN_Par_22!$E$85</f>
        <v>1830.8130000000001</v>
      </c>
      <c r="G54" s="34"/>
      <c r="H54" s="76"/>
      <c r="I54" s="77">
        <f>+'[1]IN_Par_23-24-25'!E86</f>
        <v>1830.8130000000001</v>
      </c>
      <c r="J54" s="34"/>
      <c r="K54" s="76"/>
      <c r="L54" s="77">
        <f>+'[1]IN_Par_23-24-25'!P86</f>
        <v>1830.8130000000001</v>
      </c>
      <c r="M54" s="34"/>
      <c r="N54" s="76"/>
      <c r="O54" s="77">
        <f>+'[1]IN_Par_23-24-25'!AA86</f>
        <v>1830.8130000000001</v>
      </c>
    </row>
    <row r="55" spans="2:52" s="14" customFormat="1" ht="20.100000000000001" customHeight="1" x14ac:dyDescent="0.3">
      <c r="B55" s="25" t="s">
        <v>50</v>
      </c>
      <c r="C55" s="21"/>
      <c r="D55" s="34"/>
      <c r="E55" s="76"/>
      <c r="F55" s="78">
        <f>+[1]IN_Par_22!E86</f>
        <v>26.652257767450855</v>
      </c>
      <c r="G55" s="34"/>
      <c r="H55" s="76"/>
      <c r="I55" s="78">
        <f>+'[1]IN_Par_23-24-25'!E87</f>
        <v>27.611776844494766</v>
      </c>
      <c r="J55" s="34"/>
      <c r="K55" s="76"/>
      <c r="L55" s="78">
        <f>+'[1]IN_Par_23-24-25'!P87</f>
        <v>28.053565274006683</v>
      </c>
      <c r="M55" s="34"/>
      <c r="N55" s="76"/>
      <c r="O55" s="78">
        <f>+'[1]IN_Par_23-24-25'!AA87</f>
        <v>28.754904405856855</v>
      </c>
    </row>
    <row r="56" spans="2:52" s="14" customFormat="1" ht="20.100000000000001" customHeight="1" thickBot="1" x14ac:dyDescent="0.35">
      <c r="B56" s="79" t="s">
        <v>51</v>
      </c>
      <c r="C56" s="80"/>
      <c r="D56" s="81"/>
      <c r="E56" s="82"/>
      <c r="F56" s="83">
        <f>+[1]IN_Par_22!E87</f>
        <v>30.297445393807475</v>
      </c>
      <c r="G56" s="81"/>
      <c r="H56" s="82"/>
      <c r="I56" s="78">
        <f>+'[1]IN_Par_23-24-25'!E88</f>
        <v>30.297445393807475</v>
      </c>
      <c r="J56" s="81"/>
      <c r="K56" s="82"/>
      <c r="L56" s="78">
        <f>+'[1]IN_Par_23-24-25'!P88</f>
        <v>30.297445393807475</v>
      </c>
      <c r="M56" s="81"/>
      <c r="N56" s="82"/>
      <c r="O56" s="78">
        <f>+'[1]IN_Par_23-24-25'!AA88</f>
        <v>30.297445393807475</v>
      </c>
    </row>
    <row r="57" spans="2:52" s="14" customFormat="1" ht="20.100000000000001" customHeight="1" x14ac:dyDescent="0.3">
      <c r="B57" s="61"/>
      <c r="C57" s="84"/>
      <c r="D57" s="62"/>
      <c r="E57" s="62"/>
      <c r="F57" s="63"/>
      <c r="G57" s="62"/>
      <c r="H57" s="62"/>
      <c r="I57" s="63"/>
      <c r="J57" s="62"/>
      <c r="K57" s="62"/>
      <c r="L57" s="63"/>
      <c r="M57" s="62"/>
      <c r="N57" s="62"/>
      <c r="O57" s="63"/>
    </row>
    <row r="58" spans="2:52" s="14" customFormat="1" ht="20.100000000000001" customHeight="1" thickBot="1" x14ac:dyDescent="0.35">
      <c r="B58" s="69" t="s">
        <v>52</v>
      </c>
      <c r="C58" s="21"/>
      <c r="D58" s="70"/>
      <c r="E58" s="70"/>
      <c r="F58" s="85"/>
      <c r="G58" s="70"/>
      <c r="H58" s="70"/>
      <c r="I58" s="85"/>
      <c r="J58" s="70"/>
      <c r="K58" s="70"/>
      <c r="L58" s="85"/>
      <c r="M58" s="70"/>
      <c r="N58" s="70"/>
      <c r="O58" s="85"/>
    </row>
    <row r="59" spans="2:52" s="14" customFormat="1" ht="20.100000000000001" customHeight="1" x14ac:dyDescent="0.3">
      <c r="B59" s="43" t="s">
        <v>53</v>
      </c>
      <c r="C59" s="21"/>
      <c r="D59" s="72"/>
      <c r="E59" s="73"/>
      <c r="F59" s="86">
        <f>[1]IN_Par_22!$E$57</f>
        <v>0</v>
      </c>
      <c r="G59" s="87"/>
      <c r="H59" s="73"/>
      <c r="I59" s="86">
        <f>+'[1]IN_Par_23-24-25'!E58</f>
        <v>0</v>
      </c>
      <c r="J59" s="72"/>
      <c r="K59" s="73"/>
      <c r="L59" s="88">
        <f>+'[1]IN_Par_23-24-25'!P58</f>
        <v>0</v>
      </c>
      <c r="M59" s="72"/>
      <c r="N59" s="73"/>
      <c r="O59" s="88">
        <f>+'[1]IN_Par_23-24-25'!AA58</f>
        <v>0</v>
      </c>
    </row>
    <row r="60" spans="2:52" s="14" customFormat="1" ht="20.100000000000001" customHeight="1" x14ac:dyDescent="0.3">
      <c r="B60" s="25" t="s">
        <v>54</v>
      </c>
      <c r="C60" s="21"/>
      <c r="D60" s="34"/>
      <c r="E60" s="76"/>
      <c r="F60" s="89">
        <f>[1]IN_Par_22!$E$58</f>
        <v>0</v>
      </c>
      <c r="G60" s="90"/>
      <c r="H60" s="76"/>
      <c r="I60" s="89">
        <f>+'[1]IN_Par_23-24-25'!E59</f>
        <v>0</v>
      </c>
      <c r="J60" s="34"/>
      <c r="K60" s="91"/>
      <c r="L60" s="89">
        <f>+'[1]IN_Par_23-24-25'!P59</f>
        <v>0</v>
      </c>
      <c r="M60" s="34"/>
      <c r="N60" s="76"/>
      <c r="O60" s="89">
        <f>+'[1]IN_Par_23-24-25'!AA59</f>
        <v>0</v>
      </c>
    </row>
    <row r="61" spans="2:52" s="14" customFormat="1" ht="20.100000000000001" customHeight="1" x14ac:dyDescent="0.3">
      <c r="B61" s="58" t="s">
        <v>55</v>
      </c>
      <c r="C61" s="21"/>
      <c r="D61" s="34"/>
      <c r="E61" s="76"/>
      <c r="F61" s="92">
        <f>SUM(F59:F60)</f>
        <v>0</v>
      </c>
      <c r="G61" s="90"/>
      <c r="H61" s="76"/>
      <c r="I61" s="92">
        <f>SUM(I59:I60)</f>
        <v>0</v>
      </c>
      <c r="J61" s="34"/>
      <c r="K61" s="76"/>
      <c r="L61" s="93">
        <f>SUM(L59:L60)</f>
        <v>0</v>
      </c>
      <c r="M61" s="34"/>
      <c r="N61" s="76"/>
      <c r="O61" s="92">
        <f>SUM(O59:O60)</f>
        <v>0</v>
      </c>
    </row>
    <row r="62" spans="2:52" s="14" customFormat="1" ht="20.100000000000001" customHeight="1" thickBot="1" x14ac:dyDescent="0.35">
      <c r="B62" s="37" t="s">
        <v>56</v>
      </c>
      <c r="C62" s="80"/>
      <c r="D62" s="81"/>
      <c r="E62" s="82"/>
      <c r="F62" s="94">
        <f>1+F61</f>
        <v>1</v>
      </c>
      <c r="G62" s="95"/>
      <c r="H62" s="82"/>
      <c r="I62" s="94">
        <f>1+I61</f>
        <v>1</v>
      </c>
      <c r="J62" s="81"/>
      <c r="K62" s="82"/>
      <c r="L62" s="94">
        <f>1+L61</f>
        <v>1</v>
      </c>
      <c r="M62" s="81"/>
      <c r="N62" s="82"/>
      <c r="O62" s="94">
        <f>1+O61</f>
        <v>1</v>
      </c>
    </row>
    <row r="63" spans="2:52" s="19" customFormat="1" ht="20.100000000000001" customHeight="1" x14ac:dyDescent="0.3">
      <c r="B63" s="96"/>
      <c r="C63" s="97"/>
      <c r="D63" s="41"/>
      <c r="E63" s="41"/>
      <c r="F63" s="42"/>
      <c r="G63" s="98"/>
      <c r="H63" s="98"/>
      <c r="I63" s="99"/>
      <c r="J63" s="98"/>
      <c r="K63" s="98"/>
      <c r="L63" s="99"/>
      <c r="M63" s="98"/>
      <c r="N63" s="98"/>
      <c r="O63" s="99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</row>
    <row r="64" spans="2:52" s="19" customFormat="1" ht="20.100000000000001" customHeight="1" thickBot="1" x14ac:dyDescent="0.35">
      <c r="B64" s="69" t="s">
        <v>57</v>
      </c>
      <c r="C64" s="70"/>
      <c r="D64" s="70"/>
      <c r="E64" s="70"/>
      <c r="F64" s="85"/>
      <c r="G64" s="70"/>
      <c r="H64" s="70"/>
      <c r="I64" s="85"/>
      <c r="J64" s="70"/>
      <c r="K64" s="70"/>
      <c r="L64" s="85"/>
      <c r="M64" s="70"/>
      <c r="N64" s="70"/>
      <c r="O64" s="85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</row>
    <row r="65" spans="2:52" s="101" customFormat="1" ht="20.100000000000001" customHeight="1" x14ac:dyDescent="0.25">
      <c r="B65" s="100" t="s">
        <v>58</v>
      </c>
      <c r="D65" s="72"/>
      <c r="E65" s="73"/>
      <c r="F65" s="102">
        <f>'[1]T_ante_detr.4.6'!C82</f>
        <v>1.7000000000000001E-2</v>
      </c>
      <c r="G65" s="72"/>
      <c r="H65" s="73"/>
      <c r="I65" s="102">
        <f>'[1]T_ante_detr.4.6'!D82</f>
        <v>1.7000000000000001E-2</v>
      </c>
      <c r="J65" s="72"/>
      <c r="K65" s="73"/>
      <c r="L65" s="102">
        <f>'[1]T_ante_detr.4.6'!E82</f>
        <v>1.7000000000000001E-2</v>
      </c>
      <c r="M65" s="72"/>
      <c r="N65" s="73"/>
      <c r="O65" s="102">
        <f>'[1]T_ante_detr.4.6'!F82</f>
        <v>1.7000000000000001E-2</v>
      </c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</row>
    <row r="66" spans="2:52" s="19" customFormat="1" ht="20.100000000000001" customHeight="1" x14ac:dyDescent="0.3">
      <c r="B66" s="25" t="s">
        <v>59</v>
      </c>
      <c r="C66" s="21"/>
      <c r="D66" s="34"/>
      <c r="E66" s="76"/>
      <c r="F66" s="104">
        <f>'[1]T_ante_detr.4.6'!C83</f>
        <v>1E-3</v>
      </c>
      <c r="G66" s="34"/>
      <c r="H66" s="76"/>
      <c r="I66" s="104">
        <f>'[1]T_ante_detr.4.6'!D83</f>
        <v>1E-3</v>
      </c>
      <c r="J66" s="34"/>
      <c r="K66" s="76"/>
      <c r="L66" s="104">
        <f>'[1]T_ante_detr.4.6'!E83</f>
        <v>1E-3</v>
      </c>
      <c r="M66" s="34"/>
      <c r="N66" s="76"/>
      <c r="O66" s="104">
        <f>'[1]T_ante_detr.4.6'!F83</f>
        <v>1E-3</v>
      </c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</row>
    <row r="67" spans="2:52" s="19" customFormat="1" ht="20.100000000000001" customHeight="1" x14ac:dyDescent="0.3">
      <c r="B67" s="25" t="s">
        <v>60</v>
      </c>
      <c r="C67" s="21"/>
      <c r="D67" s="34"/>
      <c r="E67" s="76"/>
      <c r="F67" s="104">
        <f>'[1]T_ante_detr.4.6'!C84</f>
        <v>0</v>
      </c>
      <c r="G67" s="34"/>
      <c r="H67" s="76"/>
      <c r="I67" s="104">
        <f>'[1]T_ante_detr.4.6'!D84</f>
        <v>2.5000000000000001E-2</v>
      </c>
      <c r="J67" s="34"/>
      <c r="K67" s="76"/>
      <c r="L67" s="104">
        <f>'[1]T_ante_detr.4.6'!E84</f>
        <v>2.5000000000000001E-2</v>
      </c>
      <c r="M67" s="34"/>
      <c r="N67" s="76"/>
      <c r="O67" s="104">
        <f>'[1]T_ante_detr.4.6'!F84</f>
        <v>2.5000000000000001E-2</v>
      </c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</row>
    <row r="68" spans="2:52" s="19" customFormat="1" ht="20.100000000000001" customHeight="1" x14ac:dyDescent="0.3">
      <c r="B68" s="25" t="s">
        <v>61</v>
      </c>
      <c r="C68" s="21"/>
      <c r="D68" s="34"/>
      <c r="E68" s="76"/>
      <c r="F68" s="104">
        <f>'[1]T_ante_detr.4.6'!C85</f>
        <v>0</v>
      </c>
      <c r="G68" s="34"/>
      <c r="H68" s="76"/>
      <c r="I68" s="104">
        <f>'[1]T_ante_detr.4.6'!D85</f>
        <v>0</v>
      </c>
      <c r="J68" s="34"/>
      <c r="K68" s="76"/>
      <c r="L68" s="104">
        <f>'[1]T_ante_detr.4.6'!E85</f>
        <v>0</v>
      </c>
      <c r="M68" s="34"/>
      <c r="N68" s="76"/>
      <c r="O68" s="104">
        <f>'[1]T_ante_detr.4.6'!F85</f>
        <v>0</v>
      </c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</row>
    <row r="69" spans="2:52" s="19" customFormat="1" ht="20.100000000000001" customHeight="1" x14ac:dyDescent="0.3">
      <c r="B69" s="25" t="s">
        <v>62</v>
      </c>
      <c r="C69" s="21"/>
      <c r="D69" s="34"/>
      <c r="E69" s="76"/>
      <c r="F69" s="104">
        <f>'[1]T_ante_detr.4.6'!C86</f>
        <v>0</v>
      </c>
      <c r="G69" s="34"/>
      <c r="H69" s="76"/>
      <c r="I69" s="104">
        <f>'[1]T_ante_detr.4.6'!D86</f>
        <v>0</v>
      </c>
      <c r="J69" s="34"/>
      <c r="K69" s="76"/>
      <c r="L69" s="104">
        <f>'[1]T_ante_detr.4.6'!E86</f>
        <v>0</v>
      </c>
      <c r="M69" s="34"/>
      <c r="N69" s="76"/>
      <c r="O69" s="104">
        <f>'[1]T_ante_detr.4.6'!F86</f>
        <v>0</v>
      </c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</row>
    <row r="70" spans="2:52" s="19" customFormat="1" ht="20.100000000000001" customHeight="1" x14ac:dyDescent="0.3">
      <c r="B70" s="58" t="s">
        <v>63</v>
      </c>
      <c r="C70" s="21"/>
      <c r="D70" s="34"/>
      <c r="E70" s="76"/>
      <c r="F70" s="105">
        <f>'[1]T_ante_detr.4.6'!C87</f>
        <v>1.6E-2</v>
      </c>
      <c r="G70" s="34"/>
      <c r="H70" s="76"/>
      <c r="I70" s="105">
        <f>'[1]T_ante_detr.4.6'!D87</f>
        <v>4.1000000000000002E-2</v>
      </c>
      <c r="J70" s="34"/>
      <c r="K70" s="76"/>
      <c r="L70" s="105">
        <f>'[1]T_ante_detr.4.6'!E87</f>
        <v>4.1000000000000002E-2</v>
      </c>
      <c r="M70" s="34"/>
      <c r="N70" s="76"/>
      <c r="O70" s="105">
        <f>'[1]T_ante_detr.4.6'!F87</f>
        <v>4.1000000000000002E-2</v>
      </c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</row>
    <row r="71" spans="2:52" s="19" customFormat="1" ht="20.100000000000001" customHeight="1" x14ac:dyDescent="0.3">
      <c r="B71" s="66" t="s">
        <v>64</v>
      </c>
      <c r="C71" s="21"/>
      <c r="D71" s="34"/>
      <c r="E71" s="76"/>
      <c r="F71" s="106">
        <f>(1+F70)</f>
        <v>1.016</v>
      </c>
      <c r="G71" s="34"/>
      <c r="H71" s="76"/>
      <c r="I71" s="106">
        <f>(1+I70)</f>
        <v>1.0409999999999999</v>
      </c>
      <c r="J71" s="34"/>
      <c r="K71" s="76"/>
      <c r="L71" s="106">
        <f>(1+L70)</f>
        <v>1.0409999999999999</v>
      </c>
      <c r="M71" s="34"/>
      <c r="N71" s="76"/>
      <c r="O71" s="106">
        <f>(1+O70)</f>
        <v>1.0409999999999999</v>
      </c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</row>
    <row r="72" spans="2:52" s="19" customFormat="1" ht="20.100000000000001" customHeight="1" x14ac:dyDescent="0.3">
      <c r="B72" s="107" t="s">
        <v>65</v>
      </c>
      <c r="C72" s="40"/>
      <c r="D72" s="34"/>
      <c r="E72" s="76"/>
      <c r="F72" s="108">
        <f>F50</f>
        <v>513608.32</v>
      </c>
      <c r="G72" s="34"/>
      <c r="H72" s="76"/>
      <c r="I72" s="108">
        <f>I50</f>
        <v>526448.52800000005</v>
      </c>
      <c r="J72" s="34"/>
      <c r="K72" s="76"/>
      <c r="L72" s="108">
        <f>L50</f>
        <v>531713.01328000007</v>
      </c>
      <c r="M72" s="34"/>
      <c r="N72" s="76"/>
      <c r="O72" s="108">
        <f>O50</f>
        <v>537030.14341280027</v>
      </c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</row>
    <row r="73" spans="2:52" s="19" customFormat="1" ht="20.100000000000001" customHeight="1" x14ac:dyDescent="0.3">
      <c r="B73" s="109" t="s">
        <v>66</v>
      </c>
      <c r="C73" s="40"/>
      <c r="D73" s="34"/>
      <c r="E73" s="76"/>
      <c r="F73" s="110">
        <f>'[1]T_ante_detr.4.6'!C91</f>
        <v>353986</v>
      </c>
      <c r="G73" s="34"/>
      <c r="H73" s="76"/>
      <c r="I73" s="110">
        <f>+'[1]T_ante_detr.4.6'!D91</f>
        <v>352317.85663476272</v>
      </c>
      <c r="J73" s="34"/>
      <c r="K73" s="76"/>
      <c r="L73" s="110">
        <f>+'[1]T_ante_detr.4.6'!E91</f>
        <v>317710.13699253782</v>
      </c>
      <c r="M73" s="34"/>
      <c r="N73" s="76"/>
      <c r="O73" s="110">
        <f>+'[1]T_ante_detr.4.6'!F91</f>
        <v>319802.34027953888</v>
      </c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</row>
    <row r="74" spans="2:52" s="19" customFormat="1" ht="20.100000000000001" customHeight="1" x14ac:dyDescent="0.3">
      <c r="B74" s="109" t="s">
        <v>67</v>
      </c>
      <c r="C74" s="40"/>
      <c r="D74" s="34"/>
      <c r="E74" s="76"/>
      <c r="F74" s="110">
        <f>'[1]T_ante_detr.4.6'!C92</f>
        <v>151534</v>
      </c>
      <c r="G74" s="34"/>
      <c r="H74" s="76"/>
      <c r="I74" s="110">
        <f>+'[1]T_ante_detr.4.6'!D92</f>
        <v>161290.46336523729</v>
      </c>
      <c r="J74" s="34"/>
      <c r="K74" s="76"/>
      <c r="L74" s="110">
        <f>+'[1]T_ante_detr.4.6'!E92</f>
        <v>208738.39100746225</v>
      </c>
      <c r="M74" s="34"/>
      <c r="N74" s="76"/>
      <c r="O74" s="110">
        <f>+'[1]T_ante_detr.4.6'!F92</f>
        <v>211910.67300046125</v>
      </c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</row>
    <row r="75" spans="2:52" s="19" customFormat="1" ht="20.100000000000001" customHeight="1" x14ac:dyDescent="0.3">
      <c r="B75" s="107" t="s">
        <v>68</v>
      </c>
      <c r="D75" s="34"/>
      <c r="E75" s="76"/>
      <c r="F75" s="111">
        <f>+F73+F74</f>
        <v>505520</v>
      </c>
      <c r="G75" s="34"/>
      <c r="H75" s="76"/>
      <c r="I75" s="111">
        <f>+I73+I74</f>
        <v>513608.32</v>
      </c>
      <c r="J75" s="34"/>
      <c r="K75" s="76"/>
      <c r="L75" s="111">
        <f>+L73+L74</f>
        <v>526448.52800000005</v>
      </c>
      <c r="M75" s="34"/>
      <c r="N75" s="76"/>
      <c r="O75" s="111">
        <f>+O73+O74</f>
        <v>531713.01328000007</v>
      </c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</row>
    <row r="76" spans="2:52" s="19" customFormat="1" ht="20.100000000000001" customHeight="1" thickBot="1" x14ac:dyDescent="0.35">
      <c r="B76" s="37" t="s">
        <v>69</v>
      </c>
      <c r="C76" s="21"/>
      <c r="D76" s="81"/>
      <c r="E76" s="82"/>
      <c r="F76" s="112">
        <f>+F72/F75</f>
        <v>1.016</v>
      </c>
      <c r="G76" s="81"/>
      <c r="H76" s="82"/>
      <c r="I76" s="112">
        <f>+I72/I75</f>
        <v>1.0250000000000001</v>
      </c>
      <c r="J76" s="81"/>
      <c r="K76" s="82"/>
      <c r="L76" s="112">
        <f>+L72/L75</f>
        <v>1.01</v>
      </c>
      <c r="M76" s="81"/>
      <c r="N76" s="82"/>
      <c r="O76" s="112">
        <f>+O72/O75</f>
        <v>1.0100000000000005</v>
      </c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</row>
    <row r="77" spans="2:52" s="14" customFormat="1" ht="20.100000000000001" customHeight="1" thickBot="1" x14ac:dyDescent="0.35">
      <c r="B77" s="39"/>
      <c r="C77" s="40"/>
      <c r="D77" s="41"/>
      <c r="E77" s="41"/>
      <c r="F77" s="113"/>
      <c r="G77" s="41"/>
      <c r="H77" s="41"/>
      <c r="I77" s="113"/>
      <c r="J77" s="41"/>
      <c r="K77" s="41"/>
      <c r="L77" s="113"/>
      <c r="M77" s="41"/>
      <c r="N77" s="41"/>
      <c r="O77" s="113"/>
    </row>
    <row r="78" spans="2:52" s="14" customFormat="1" ht="20.100000000000001" customHeight="1" x14ac:dyDescent="0.3">
      <c r="B78" s="114" t="s">
        <v>70</v>
      </c>
      <c r="D78" s="72"/>
      <c r="E78" s="73"/>
      <c r="F78" s="115">
        <f>IF(F72&lt;=F75*F71,F72,F75*F71)</f>
        <v>513608.32</v>
      </c>
      <c r="G78" s="73"/>
      <c r="H78" s="73"/>
      <c r="I78" s="115">
        <f>IF(I72&lt;=I75*I71,I72,I75*I71)</f>
        <v>526448.52800000005</v>
      </c>
      <c r="J78" s="73"/>
      <c r="K78" s="73"/>
      <c r="L78" s="115">
        <f>IF(L72&lt;=L75*L71,L72,L75*L71)</f>
        <v>531713.01328000007</v>
      </c>
      <c r="M78" s="73"/>
      <c r="N78" s="73"/>
      <c r="O78" s="115">
        <f>IF(O72&lt;=O75*O71,O72,O75*O71)</f>
        <v>537030.14341280027</v>
      </c>
    </row>
    <row r="79" spans="2:52" s="14" customFormat="1" ht="20.100000000000001" customHeight="1" thickBot="1" x14ac:dyDescent="0.35">
      <c r="B79" s="116" t="s">
        <v>71</v>
      </c>
      <c r="D79" s="81"/>
      <c r="E79" s="82"/>
      <c r="F79" s="117">
        <f>IF(F76&lt;=F71,0,F72-F78)</f>
        <v>0</v>
      </c>
      <c r="G79" s="34"/>
      <c r="H79" s="76"/>
      <c r="I79" s="117">
        <f>IF(I76&lt;=I71,0,I72-I78)</f>
        <v>0</v>
      </c>
      <c r="J79" s="82"/>
      <c r="K79" s="82"/>
      <c r="L79" s="117">
        <f>IF(L76&lt;=L71,0,L72-L78)</f>
        <v>0</v>
      </c>
      <c r="M79" s="82"/>
      <c r="N79" s="82"/>
      <c r="O79" s="117">
        <f>IF(O76&lt;=O71,0,O72-O78)</f>
        <v>0</v>
      </c>
    </row>
    <row r="80" spans="2:52" s="19" customFormat="1" ht="20.100000000000001" customHeight="1" thickBot="1" x14ac:dyDescent="0.35">
      <c r="B80" s="96"/>
      <c r="C80" s="40"/>
      <c r="D80" s="98"/>
      <c r="E80" s="98"/>
      <c r="F80" s="99"/>
      <c r="G80" s="98"/>
      <c r="H80" s="98"/>
      <c r="I80" s="99"/>
      <c r="J80" s="98"/>
      <c r="K80" s="98"/>
      <c r="L80" s="99"/>
      <c r="M80" s="98"/>
      <c r="N80" s="98"/>
      <c r="O80" s="99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</row>
    <row r="81" spans="1:52" s="14" customFormat="1" ht="20.100000000000001" customHeight="1" thickBot="1" x14ac:dyDescent="0.35">
      <c r="B81" s="118" t="s">
        <v>72</v>
      </c>
      <c r="D81" s="119">
        <f>'[1]T_post_detr.4.6'!F102</f>
        <v>182221.34746979727</v>
      </c>
      <c r="E81" s="120">
        <f>'[1]T_post_detr.4.6'!G102</f>
        <v>170096.50916496545</v>
      </c>
      <c r="F81" s="115">
        <f>IF([1]IN_Rimd!$C$16="ERRORE, LA SOMMA DELLE CELLE DIFFERISCE DAL TOTALE
PER UN IMPORTO PARI A:","ERRORE",D81+E81)</f>
        <v>352317.85663476272</v>
      </c>
      <c r="G81" s="119">
        <f>'[1]T_post_detr.4.6'!K102</f>
        <v>175701.98123108826</v>
      </c>
      <c r="H81" s="120">
        <f>'[1]T_post_detr.4.6'!L102</f>
        <v>142008.15576144957</v>
      </c>
      <c r="I81" s="115">
        <f>IF([1]IN_Rimd!$H$16="ERRORE, LA SOMMA DELLE CELLE DIFFERISCE DAL TOTALE
PER UN IMPORTO PARI A:","ERRORE",G81+H81)</f>
        <v>317710.13699253782</v>
      </c>
      <c r="J81" s="119">
        <f>'[1]T_post_detr.4.6'!P102</f>
        <v>177794.18451808931</v>
      </c>
      <c r="K81" s="120">
        <f>'[1]T_post_detr.4.6'!Q102</f>
        <v>142008.15576144957</v>
      </c>
      <c r="L81" s="115">
        <f>IF([1]IN_Rimd!$M$16="ERRORE, LA SOMMA DELLE CELLE DIFFERISCE DAL TOTALE
PER UN IMPORTO PARI A:","ERRORE",J81+K81)</f>
        <v>319802.34027953888</v>
      </c>
      <c r="M81" s="119">
        <f>'[1]T_post_detr.4.6'!U102</f>
        <v>182508.54335794333</v>
      </c>
      <c r="N81" s="120">
        <f>'[1]T_post_detr.4.6'!V102</f>
        <v>142008.15576144957</v>
      </c>
      <c r="O81" s="115">
        <f>IF([1]IN_Rimd!$R$16="ERRORE, LA SOMMA DELLE CELLE DIFFERISCE DAL TOTALE
PER UN IMPORTO PARI A:","ERRORE",M81+N81)</f>
        <v>324516.6991193929</v>
      </c>
    </row>
    <row r="82" spans="1:52" s="14" customFormat="1" ht="20.100000000000001" customHeight="1" thickBot="1" x14ac:dyDescent="0.35">
      <c r="B82" s="118" t="s">
        <v>73</v>
      </c>
      <c r="D82" s="121">
        <f>'[1]T_post_detr.4.6'!F103</f>
        <v>92199.332530202693</v>
      </c>
      <c r="E82" s="122">
        <f>'[1]T_post_detr.4.6'!G103</f>
        <v>69091.130835034608</v>
      </c>
      <c r="F82" s="123">
        <f>IF([1]IN_Rimd!$C$16="ERRORE, LA SOMMA DELLE CELLE DIFFERISCE DAL TOTALE
PER UN IMPORTO PARI A:","ERRORE",D82+E82)</f>
        <v>161290.46336523729</v>
      </c>
      <c r="G82" s="121">
        <f>'[1]T_post_detr.4.6'!K103</f>
        <v>105579.21576891174</v>
      </c>
      <c r="H82" s="122">
        <f>'[1]T_post_detr.4.6'!L103</f>
        <v>103159.17523855051</v>
      </c>
      <c r="I82" s="123">
        <f>IF([1]IN_Rimd!$H$16="ERRORE, LA SOMMA DELLE CELLE DIFFERISCE DAL TOTALE
PER UN IMPORTO PARI A:","ERRORE",G82+H82)</f>
        <v>208738.39100746225</v>
      </c>
      <c r="J82" s="121">
        <f>'[1]T_post_detr.4.6'!P103</f>
        <v>106299.82445191062</v>
      </c>
      <c r="K82" s="122">
        <f>'[1]T_post_detr.4.6'!Q103</f>
        <v>105610.84854855061</v>
      </c>
      <c r="L82" s="123">
        <f>IF([1]IN_Rimd!$M$16="ERRORE, LA SOMMA DELLE CELLE DIFFERISCE DAL TOTALE
PER UN IMPORTO PARI A:","ERRORE",J82+K82)</f>
        <v>211910.67300046125</v>
      </c>
      <c r="M82" s="121">
        <f>'[1]T_post_detr.4.6'!U103</f>
        <v>103455.31152719836</v>
      </c>
      <c r="N82" s="122">
        <f>'[1]T_post_detr.4.6'!V103</f>
        <v>109058.13276620898</v>
      </c>
      <c r="O82" s="123">
        <f>IF([1]IN_Rimd!$R$16="ERRORE, LA SOMMA DELLE CELLE DIFFERISCE DAL TOTALE
PER UN IMPORTO PARI A:","ERRORE",M82+N82)</f>
        <v>212513.44429340732</v>
      </c>
    </row>
    <row r="83" spans="1:52" s="124" customFormat="1" ht="17.25" customHeight="1" thickBot="1" x14ac:dyDescent="0.35">
      <c r="B83" s="125" t="s">
        <v>74</v>
      </c>
      <c r="C83" s="14"/>
      <c r="D83" s="126">
        <f>SUM(D81:D82)</f>
        <v>274420.67999999993</v>
      </c>
      <c r="E83" s="127">
        <f>SUM(E81:E82)</f>
        <v>239187.64000000007</v>
      </c>
      <c r="F83" s="128">
        <f>IF([1]IN_Rimd!$C$16="ERRORE, LA SOMMA DELLE CELLE DIFFERISCE DAL TOTALE
PER UN IMPORTO PARI A:","ERRORE",D83+E83)</f>
        <v>513608.32</v>
      </c>
      <c r="G83" s="126">
        <f>SUM(G81:G82)</f>
        <v>281281.19699999999</v>
      </c>
      <c r="H83" s="127">
        <f>SUM(H81:H82)</f>
        <v>245167.33100000006</v>
      </c>
      <c r="I83" s="128">
        <f>IF([1]IN_Rimd!$H$16="ERRORE, LA SOMMA DELLE CELLE DIFFERISCE DAL TOTALE
PER UN IMPORTO PARI A:","ERRORE",G83+H83)</f>
        <v>526448.52800000005</v>
      </c>
      <c r="J83" s="126">
        <f>SUM(J81:J82)</f>
        <v>284094.00896999997</v>
      </c>
      <c r="K83" s="127">
        <f>SUM(K81:K82)</f>
        <v>247619.00431000016</v>
      </c>
      <c r="L83" s="128">
        <f>IF([1]IN_Rimd!$M$16="ERRORE, LA SOMMA DELLE CELLE DIFFERISCE DAL TOTALE
PER UN IMPORTO PARI A:","ERRORE",J83+K83)</f>
        <v>531713.01328000007</v>
      </c>
      <c r="M83" s="126">
        <f>SUM(M81:M82)</f>
        <v>285963.85488514171</v>
      </c>
      <c r="N83" s="127">
        <f>SUM(N81:N82)</f>
        <v>251066.28852765856</v>
      </c>
      <c r="O83" s="128">
        <f>IF([1]IN_Rimd!$R$16="ERRORE, LA SOMMA DELLE CELLE DIFFERISCE DAL TOTALE
PER UN IMPORTO PARI A:","ERRORE",M83+N83)</f>
        <v>537030.14341280027</v>
      </c>
    </row>
    <row r="84" spans="1:52" s="19" customFormat="1" ht="20.100000000000001" customHeight="1" thickBot="1" x14ac:dyDescent="0.35">
      <c r="B84" s="96"/>
      <c r="C84" s="14"/>
      <c r="D84" s="41"/>
      <c r="E84" s="41"/>
      <c r="F84" s="129" t="str">
        <f>IF(F83="ERRORE","controllare distribuzione delta  (∑Ta-∑Tmax) ","")</f>
        <v/>
      </c>
      <c r="G84" s="98"/>
      <c r="H84" s="98"/>
      <c r="I84" s="129" t="str">
        <f>IF(I83="ERRORE","controllare distribuzione delta  (∑Ta-∑Tmax) ","")</f>
        <v/>
      </c>
      <c r="J84" s="98"/>
      <c r="K84" s="98"/>
      <c r="L84" s="129" t="str">
        <f>IF(L83="ERRORE","controllare distribuzione delta  (∑Ta-∑Tmax) ","")</f>
        <v/>
      </c>
      <c r="M84" s="98"/>
      <c r="N84" s="98"/>
      <c r="O84" s="129" t="str">
        <f>IF(O83="ERRORE","controllare distribuzione delta  (∑Ta-∑Tmax) ","")</f>
        <v/>
      </c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</row>
    <row r="85" spans="1:52" s="14" customFormat="1" ht="20.100000000000001" customHeight="1" thickBot="1" x14ac:dyDescent="0.35">
      <c r="B85" s="130" t="s">
        <v>75</v>
      </c>
      <c r="D85" s="72"/>
      <c r="E85" s="73"/>
      <c r="F85" s="131">
        <f>'[1]IN_COexp-RC-T'!C62</f>
        <v>4370</v>
      </c>
      <c r="G85" s="73"/>
      <c r="H85" s="73"/>
      <c r="I85" s="131">
        <f>'[1]IN_COexp-RC-T'!D62</f>
        <v>4370</v>
      </c>
      <c r="J85" s="73"/>
      <c r="K85" s="73"/>
      <c r="L85" s="131">
        <f>'[1]IN_COexp-RC-T'!E62</f>
        <v>4370</v>
      </c>
      <c r="M85" s="73"/>
      <c r="N85" s="73"/>
      <c r="O85" s="131">
        <f>'[1]IN_COexp-RC-T'!F62</f>
        <v>4370</v>
      </c>
    </row>
    <row r="86" spans="1:52" s="14" customFormat="1" ht="20.100000000000001" customHeight="1" thickBot="1" x14ac:dyDescent="0.35">
      <c r="B86" s="130" t="s">
        <v>76</v>
      </c>
      <c r="D86" s="81"/>
      <c r="E86" s="82"/>
      <c r="F86" s="132">
        <f>'[1]IN_COexp-RC-T'!C63</f>
        <v>0</v>
      </c>
      <c r="G86" s="82"/>
      <c r="H86" s="82"/>
      <c r="I86" s="132">
        <f>'[1]IN_COexp-RC-T'!D63</f>
        <v>0</v>
      </c>
      <c r="J86" s="82"/>
      <c r="K86" s="82"/>
      <c r="L86" s="132">
        <f>'[1]IN_COexp-RC-T'!E63</f>
        <v>0</v>
      </c>
      <c r="M86" s="82"/>
      <c r="N86" s="82"/>
      <c r="O86" s="132">
        <f>'[1]IN_COexp-RC-T'!F63</f>
        <v>0</v>
      </c>
    </row>
    <row r="87" spans="1:52" s="14" customFormat="1" ht="17.25" customHeight="1" thickBot="1" x14ac:dyDescent="0.35">
      <c r="B87" s="133"/>
      <c r="D87" s="134"/>
      <c r="E87" s="134"/>
    </row>
    <row r="88" spans="1:52" s="103" customFormat="1" ht="33.75" thickBot="1" x14ac:dyDescent="0.35">
      <c r="B88" s="135" t="s">
        <v>77</v>
      </c>
      <c r="C88" s="14"/>
      <c r="D88" s="72"/>
      <c r="E88" s="73"/>
      <c r="F88" s="136">
        <f>F81-F85</f>
        <v>347947.85663476272</v>
      </c>
      <c r="G88" s="72"/>
      <c r="H88" s="73"/>
      <c r="I88" s="136">
        <f>I81-I85</f>
        <v>313340.13699253782</v>
      </c>
      <c r="J88" s="72"/>
      <c r="K88" s="73"/>
      <c r="L88" s="136">
        <f>L81-L85</f>
        <v>315432.34027953888</v>
      </c>
      <c r="M88" s="72"/>
      <c r="N88" s="73"/>
      <c r="O88" s="136">
        <f>O81-O85</f>
        <v>320146.6991193929</v>
      </c>
    </row>
    <row r="89" spans="1:52" s="103" customFormat="1" ht="33.75" thickBot="1" x14ac:dyDescent="0.35">
      <c r="B89" s="137" t="s">
        <v>78</v>
      </c>
      <c r="C89" s="14"/>
      <c r="D89" s="34"/>
      <c r="E89" s="76"/>
      <c r="F89" s="138">
        <f>F82-F86</f>
        <v>161290.46336523729</v>
      </c>
      <c r="G89" s="34"/>
      <c r="H89" s="76"/>
      <c r="I89" s="138">
        <f>I82-I86</f>
        <v>208738.39100746225</v>
      </c>
      <c r="J89" s="34"/>
      <c r="K89" s="76"/>
      <c r="L89" s="138">
        <f>L82-L86</f>
        <v>211910.67300046125</v>
      </c>
      <c r="M89" s="34"/>
      <c r="N89" s="76"/>
      <c r="O89" s="138">
        <f>O82-O86</f>
        <v>212513.44429340732</v>
      </c>
    </row>
    <row r="90" spans="1:52" s="103" customFormat="1" ht="30.75" customHeight="1" thickBot="1" x14ac:dyDescent="0.35">
      <c r="B90" s="37" t="s">
        <v>79</v>
      </c>
      <c r="C90" s="14"/>
      <c r="D90" s="81"/>
      <c r="E90" s="82"/>
      <c r="F90" s="139">
        <f>+F88+F89</f>
        <v>509238.32</v>
      </c>
      <c r="G90" s="81"/>
      <c r="H90" s="82"/>
      <c r="I90" s="139">
        <f>+I88+I89</f>
        <v>522078.52800000005</v>
      </c>
      <c r="J90" s="81"/>
      <c r="K90" s="82"/>
      <c r="L90" s="139">
        <f>+L88+L89</f>
        <v>527343.01328000007</v>
      </c>
      <c r="M90" s="81"/>
      <c r="N90" s="82"/>
      <c r="O90" s="139">
        <f>+O88+O89</f>
        <v>532660.14341280027</v>
      </c>
    </row>
    <row r="91" spans="1:52" s="14" customFormat="1" ht="17.25" customHeight="1" thickBot="1" x14ac:dyDescent="0.35">
      <c r="B91" s="133"/>
      <c r="D91" s="140"/>
      <c r="E91" s="140"/>
    </row>
    <row r="92" spans="1:52" s="14" customFormat="1" ht="25.5" customHeight="1" thickBot="1" x14ac:dyDescent="0.35">
      <c r="B92" s="141" t="s">
        <v>80</v>
      </c>
      <c r="D92" s="142">
        <f>'[1]T_post_detr.4.6'!F111</f>
        <v>0</v>
      </c>
      <c r="E92" s="143">
        <f>'[1]T_post_detr.4.6'!G111</f>
        <v>0</v>
      </c>
      <c r="F92" s="144">
        <f>D92+E92</f>
        <v>0</v>
      </c>
      <c r="G92" s="142">
        <f>'[1]T_post_detr.4.6'!K111</f>
        <v>0</v>
      </c>
      <c r="H92" s="143">
        <f>'[1]T_post_detr.4.6'!L111</f>
        <v>0</v>
      </c>
      <c r="I92" s="144">
        <f>G92+H92</f>
        <v>0</v>
      </c>
      <c r="J92" s="142">
        <f>'[1]T_post_detr.4.6'!P111</f>
        <v>0</v>
      </c>
      <c r="K92" s="143">
        <f>'[1]T_post_detr.4.6'!Q111</f>
        <v>0</v>
      </c>
      <c r="L92" s="144">
        <f>J92+K92</f>
        <v>0</v>
      </c>
      <c r="M92" s="142">
        <f>'[1]T_post_detr.4.6'!U111</f>
        <v>0</v>
      </c>
      <c r="N92" s="143">
        <f>'[1]T_post_detr.4.6'!V111</f>
        <v>0</v>
      </c>
      <c r="O92" s="144">
        <f>M92+N92</f>
        <v>0</v>
      </c>
    </row>
    <row r="93" spans="1:52" s="14" customFormat="1" ht="16.5" x14ac:dyDescent="0.3">
      <c r="D93" s="145"/>
    </row>
    <row r="94" spans="1:52" s="14" customFormat="1" ht="16.5" x14ac:dyDescent="0.3"/>
    <row r="95" spans="1:52" s="19" customFormat="1" ht="20.100000000000001" customHeight="1" x14ac:dyDescent="0.3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</row>
    <row r="96" spans="1:52" s="14" customFormat="1" ht="16.5" x14ac:dyDescent="0.3"/>
    <row r="97" s="14" customFormat="1" ht="16.5" x14ac:dyDescent="0.3"/>
    <row r="98" s="14" customFormat="1" ht="16.5" x14ac:dyDescent="0.3"/>
    <row r="99" s="14" customFormat="1" ht="16.5" x14ac:dyDescent="0.3"/>
    <row r="100" s="14" customFormat="1" ht="16.5" x14ac:dyDescent="0.3"/>
    <row r="101" s="14" customFormat="1" ht="16.5" x14ac:dyDescent="0.3"/>
    <row r="102" s="14" customFormat="1" ht="16.5" x14ac:dyDescent="0.3"/>
    <row r="103" s="14" customFormat="1" ht="16.5" x14ac:dyDescent="0.3"/>
    <row r="104" s="14" customFormat="1" ht="16.5" x14ac:dyDescent="0.3"/>
    <row r="105" s="14" customFormat="1" ht="16.5" x14ac:dyDescent="0.3"/>
    <row r="106" s="14" customFormat="1" ht="16.5" x14ac:dyDescent="0.3"/>
    <row r="107" s="14" customFormat="1" ht="16.5" x14ac:dyDescent="0.3"/>
    <row r="108" s="14" customFormat="1" ht="16.5" x14ac:dyDescent="0.3"/>
    <row r="109" s="14" customFormat="1" ht="16.5" x14ac:dyDescent="0.3"/>
    <row r="110" s="14" customFormat="1" ht="16.5" x14ac:dyDescent="0.3"/>
    <row r="111" s="14" customFormat="1" ht="16.5" x14ac:dyDescent="0.3"/>
    <row r="112" s="14" customFormat="1" ht="16.5" x14ac:dyDescent="0.3"/>
    <row r="113" s="14" customFormat="1" ht="16.5" x14ac:dyDescent="0.3"/>
    <row r="114" s="14" customFormat="1" ht="16.5" x14ac:dyDescent="0.3"/>
    <row r="115" s="14" customFormat="1" ht="16.5" x14ac:dyDescent="0.3"/>
    <row r="116" s="14" customFormat="1" ht="16.5" x14ac:dyDescent="0.3"/>
    <row r="117" s="14" customFormat="1" ht="16.5" x14ac:dyDescent="0.3"/>
    <row r="118" s="5" customFormat="1" x14ac:dyDescent="0.3"/>
    <row r="119" s="5" customFormat="1" x14ac:dyDescent="0.3"/>
    <row r="120" s="5" customFormat="1" x14ac:dyDescent="0.3"/>
    <row r="121" s="5" customFormat="1" x14ac:dyDescent="0.3"/>
    <row r="122" s="5" customFormat="1" x14ac:dyDescent="0.3"/>
    <row r="123" s="5" customFormat="1" x14ac:dyDescent="0.3"/>
    <row r="124" s="5" customFormat="1" x14ac:dyDescent="0.3"/>
    <row r="125" s="5" customFormat="1" x14ac:dyDescent="0.3"/>
    <row r="126" s="5" customFormat="1" x14ac:dyDescent="0.3"/>
    <row r="127" s="5" customFormat="1" x14ac:dyDescent="0.3"/>
    <row r="128" s="5" customFormat="1" x14ac:dyDescent="0.3"/>
    <row r="129" s="5" customFormat="1" x14ac:dyDescent="0.3"/>
    <row r="130" s="5" customFormat="1" x14ac:dyDescent="0.3"/>
    <row r="131" s="5" customFormat="1" x14ac:dyDescent="0.3"/>
    <row r="132" s="5" customFormat="1" x14ac:dyDescent="0.3"/>
    <row r="133" s="5" customFormat="1" x14ac:dyDescent="0.3"/>
    <row r="134" s="5" customFormat="1" x14ac:dyDescent="0.3"/>
    <row r="135" s="5" customFormat="1" x14ac:dyDescent="0.3"/>
    <row r="136" s="5" customFormat="1" x14ac:dyDescent="0.3"/>
    <row r="137" s="5" customFormat="1" x14ac:dyDescent="0.3"/>
    <row r="138" s="5" customFormat="1" x14ac:dyDescent="0.3"/>
    <row r="139" s="5" customFormat="1" x14ac:dyDescent="0.3"/>
    <row r="140" s="5" customFormat="1" x14ac:dyDescent="0.3"/>
    <row r="141" s="5" customFormat="1" x14ac:dyDescent="0.3"/>
    <row r="142" s="5" customFormat="1" x14ac:dyDescent="0.3"/>
    <row r="143" s="5" customFormat="1" x14ac:dyDescent="0.3"/>
    <row r="144" s="5" customFormat="1" x14ac:dyDescent="0.3"/>
    <row r="145" s="5" customFormat="1" x14ac:dyDescent="0.3"/>
    <row r="146" s="5" customFormat="1" x14ac:dyDescent="0.3"/>
    <row r="147" s="5" customFormat="1" x14ac:dyDescent="0.3"/>
    <row r="148" s="5" customFormat="1" x14ac:dyDescent="0.3"/>
    <row r="149" s="5" customFormat="1" x14ac:dyDescent="0.3"/>
    <row r="150" s="5" customFormat="1" x14ac:dyDescent="0.3"/>
    <row r="151" s="5" customFormat="1" x14ac:dyDescent="0.3"/>
    <row r="152" s="5" customFormat="1" x14ac:dyDescent="0.3"/>
    <row r="153" s="5" customFormat="1" x14ac:dyDescent="0.3"/>
    <row r="154" s="5" customFormat="1" x14ac:dyDescent="0.3"/>
    <row r="155" s="5" customFormat="1" x14ac:dyDescent="0.3"/>
    <row r="156" s="5" customFormat="1" x14ac:dyDescent="0.3"/>
    <row r="157" s="5" customFormat="1" x14ac:dyDescent="0.3"/>
    <row r="158" s="5" customFormat="1" x14ac:dyDescent="0.3"/>
    <row r="159" s="5" customFormat="1" x14ac:dyDescent="0.3"/>
    <row r="160" s="5" customFormat="1" x14ac:dyDescent="0.3"/>
    <row r="161" s="5" customFormat="1" x14ac:dyDescent="0.3"/>
    <row r="162" s="5" customFormat="1" x14ac:dyDescent="0.3"/>
    <row r="163" s="5" customFormat="1" x14ac:dyDescent="0.3"/>
    <row r="164" s="5" customFormat="1" x14ac:dyDescent="0.3"/>
    <row r="165" s="5" customFormat="1" x14ac:dyDescent="0.3"/>
    <row r="166" s="5" customFormat="1" x14ac:dyDescent="0.3"/>
    <row r="167" s="5" customFormat="1" x14ac:dyDescent="0.3"/>
    <row r="168" s="5" customFormat="1" x14ac:dyDescent="0.3"/>
    <row r="169" s="5" customFormat="1" x14ac:dyDescent="0.3"/>
    <row r="170" s="5" customFormat="1" x14ac:dyDescent="0.3"/>
    <row r="171" s="5" customFormat="1" x14ac:dyDescent="0.3"/>
    <row r="172" s="5" customFormat="1" x14ac:dyDescent="0.3"/>
    <row r="173" s="5" customFormat="1" x14ac:dyDescent="0.3"/>
    <row r="174" s="5" customFormat="1" x14ac:dyDescent="0.3"/>
    <row r="175" s="5" customFormat="1" x14ac:dyDescent="0.3"/>
    <row r="176" s="5" customFormat="1" x14ac:dyDescent="0.3"/>
    <row r="177" s="5" customFormat="1" x14ac:dyDescent="0.3"/>
    <row r="178" s="5" customFormat="1" x14ac:dyDescent="0.3"/>
    <row r="179" s="5" customFormat="1" x14ac:dyDescent="0.3"/>
    <row r="180" s="5" customFormat="1" x14ac:dyDescent="0.3"/>
    <row r="181" s="5" customFormat="1" x14ac:dyDescent="0.3"/>
    <row r="182" s="5" customFormat="1" x14ac:dyDescent="0.3"/>
    <row r="183" s="5" customFormat="1" x14ac:dyDescent="0.3"/>
    <row r="184" s="5" customFormat="1" x14ac:dyDescent="0.3"/>
    <row r="185" s="5" customFormat="1" x14ac:dyDescent="0.3"/>
    <row r="186" s="5" customFormat="1" x14ac:dyDescent="0.3"/>
    <row r="187" s="5" customFormat="1" x14ac:dyDescent="0.3"/>
    <row r="188" s="5" customFormat="1" x14ac:dyDescent="0.3"/>
    <row r="189" s="5" customFormat="1" x14ac:dyDescent="0.3"/>
    <row r="190" s="5" customFormat="1" x14ac:dyDescent="0.3"/>
    <row r="191" s="5" customFormat="1" x14ac:dyDescent="0.3"/>
    <row r="192" s="5" customFormat="1" x14ac:dyDescent="0.3"/>
    <row r="193" s="5" customFormat="1" x14ac:dyDescent="0.3"/>
    <row r="194" s="5" customFormat="1" x14ac:dyDescent="0.3"/>
    <row r="195" s="5" customFormat="1" x14ac:dyDescent="0.3"/>
    <row r="196" s="5" customFormat="1" x14ac:dyDescent="0.3"/>
    <row r="197" s="5" customFormat="1" x14ac:dyDescent="0.3"/>
    <row r="198" s="5" customFormat="1" x14ac:dyDescent="0.3"/>
    <row r="199" s="5" customFormat="1" x14ac:dyDescent="0.3"/>
    <row r="200" s="5" customFormat="1" x14ac:dyDescent="0.3"/>
    <row r="201" s="5" customFormat="1" x14ac:dyDescent="0.3"/>
    <row r="202" s="5" customFormat="1" x14ac:dyDescent="0.3"/>
    <row r="203" s="5" customFormat="1" x14ac:dyDescent="0.3"/>
    <row r="204" s="5" customFormat="1" x14ac:dyDescent="0.3"/>
    <row r="205" s="5" customFormat="1" x14ac:dyDescent="0.3"/>
    <row r="206" s="5" customFormat="1" x14ac:dyDescent="0.3"/>
    <row r="207" s="5" customFormat="1" x14ac:dyDescent="0.3"/>
    <row r="208" s="5" customFormat="1" x14ac:dyDescent="0.3"/>
    <row r="209" s="5" customFormat="1" x14ac:dyDescent="0.3"/>
    <row r="210" s="5" customFormat="1" x14ac:dyDescent="0.3"/>
    <row r="211" s="5" customFormat="1" x14ac:dyDescent="0.3"/>
    <row r="212" s="5" customFormat="1" x14ac:dyDescent="0.3"/>
    <row r="213" s="5" customFormat="1" x14ac:dyDescent="0.3"/>
    <row r="214" s="5" customFormat="1" x14ac:dyDescent="0.3"/>
    <row r="215" s="5" customFormat="1" x14ac:dyDescent="0.3"/>
    <row r="216" s="5" customFormat="1" x14ac:dyDescent="0.3"/>
    <row r="217" s="5" customFormat="1" x14ac:dyDescent="0.3"/>
    <row r="218" s="5" customFormat="1" x14ac:dyDescent="0.3"/>
    <row r="219" s="5" customFormat="1" x14ac:dyDescent="0.3"/>
    <row r="220" s="5" customFormat="1" x14ac:dyDescent="0.3"/>
    <row r="221" s="5" customFormat="1" x14ac:dyDescent="0.3"/>
    <row r="222" s="5" customFormat="1" x14ac:dyDescent="0.3"/>
    <row r="223" s="5" customFormat="1" x14ac:dyDescent="0.3"/>
    <row r="224" s="5" customFormat="1" x14ac:dyDescent="0.3"/>
    <row r="225" s="5" customFormat="1" x14ac:dyDescent="0.3"/>
    <row r="226" s="5" customFormat="1" x14ac:dyDescent="0.3"/>
    <row r="227" s="5" customFormat="1" x14ac:dyDescent="0.3"/>
    <row r="228" s="5" customFormat="1" x14ac:dyDescent="0.3"/>
    <row r="229" s="5" customFormat="1" x14ac:dyDescent="0.3"/>
    <row r="230" s="5" customFormat="1" x14ac:dyDescent="0.3"/>
    <row r="231" s="5" customFormat="1" x14ac:dyDescent="0.3"/>
    <row r="232" s="5" customFormat="1" x14ac:dyDescent="0.3"/>
    <row r="233" s="5" customFormat="1" x14ac:dyDescent="0.3"/>
    <row r="234" s="5" customFormat="1" x14ac:dyDescent="0.3"/>
    <row r="235" s="5" customFormat="1" x14ac:dyDescent="0.3"/>
    <row r="236" s="5" customFormat="1" x14ac:dyDescent="0.3"/>
    <row r="237" s="5" customFormat="1" x14ac:dyDescent="0.3"/>
    <row r="238" s="5" customFormat="1" x14ac:dyDescent="0.3"/>
    <row r="239" s="5" customFormat="1" x14ac:dyDescent="0.3"/>
    <row r="240" s="5" customFormat="1" x14ac:dyDescent="0.3"/>
    <row r="241" s="5" customFormat="1" x14ac:dyDescent="0.3"/>
    <row r="242" s="5" customFormat="1" x14ac:dyDescent="0.3"/>
    <row r="243" s="5" customFormat="1" x14ac:dyDescent="0.3"/>
    <row r="244" s="5" customFormat="1" x14ac:dyDescent="0.3"/>
    <row r="245" s="5" customFormat="1" x14ac:dyDescent="0.3"/>
    <row r="246" s="5" customFormat="1" x14ac:dyDescent="0.3"/>
    <row r="247" s="5" customFormat="1" x14ac:dyDescent="0.3"/>
    <row r="248" s="5" customFormat="1" x14ac:dyDescent="0.3"/>
    <row r="249" s="5" customFormat="1" x14ac:dyDescent="0.3"/>
    <row r="250" s="5" customFormat="1" x14ac:dyDescent="0.3"/>
    <row r="251" s="5" customFormat="1" x14ac:dyDescent="0.3"/>
    <row r="252" s="5" customFormat="1" x14ac:dyDescent="0.3"/>
    <row r="253" s="5" customFormat="1" x14ac:dyDescent="0.3"/>
    <row r="254" s="5" customFormat="1" x14ac:dyDescent="0.3"/>
    <row r="255" s="5" customFormat="1" x14ac:dyDescent="0.3"/>
    <row r="256" s="5" customFormat="1" x14ac:dyDescent="0.3"/>
    <row r="257" s="5" customFormat="1" x14ac:dyDescent="0.3"/>
    <row r="258" s="5" customFormat="1" x14ac:dyDescent="0.3"/>
    <row r="259" s="5" customFormat="1" x14ac:dyDescent="0.3"/>
    <row r="260" s="5" customFormat="1" x14ac:dyDescent="0.3"/>
    <row r="261" s="5" customFormat="1" x14ac:dyDescent="0.3"/>
    <row r="262" s="5" customFormat="1" x14ac:dyDescent="0.3"/>
    <row r="263" s="5" customFormat="1" x14ac:dyDescent="0.3"/>
    <row r="264" s="5" customFormat="1" x14ac:dyDescent="0.3"/>
    <row r="265" s="5" customFormat="1" x14ac:dyDescent="0.3"/>
    <row r="266" s="5" customFormat="1" x14ac:dyDescent="0.3"/>
    <row r="267" s="5" customFormat="1" x14ac:dyDescent="0.3"/>
    <row r="268" s="5" customFormat="1" x14ac:dyDescent="0.3"/>
    <row r="269" s="5" customFormat="1" x14ac:dyDescent="0.3"/>
    <row r="270" s="5" customFormat="1" x14ac:dyDescent="0.3"/>
    <row r="271" s="5" customFormat="1" x14ac:dyDescent="0.3"/>
    <row r="272" s="5" customFormat="1" x14ac:dyDescent="0.3"/>
    <row r="273" s="5" customFormat="1" x14ac:dyDescent="0.3"/>
    <row r="274" s="5" customFormat="1" x14ac:dyDescent="0.3"/>
    <row r="275" s="5" customFormat="1" x14ac:dyDescent="0.3"/>
    <row r="276" s="5" customFormat="1" x14ac:dyDescent="0.3"/>
    <row r="277" s="5" customFormat="1" x14ac:dyDescent="0.3"/>
    <row r="278" s="5" customFormat="1" x14ac:dyDescent="0.3"/>
    <row r="279" s="5" customFormat="1" x14ac:dyDescent="0.3"/>
    <row r="280" s="5" customFormat="1" x14ac:dyDescent="0.3"/>
    <row r="281" s="5" customFormat="1" x14ac:dyDescent="0.3"/>
    <row r="282" s="5" customFormat="1" x14ac:dyDescent="0.3"/>
    <row r="283" s="5" customFormat="1" x14ac:dyDescent="0.3"/>
    <row r="284" s="5" customFormat="1" x14ac:dyDescent="0.3"/>
    <row r="285" s="5" customFormat="1" x14ac:dyDescent="0.3"/>
    <row r="286" s="5" customFormat="1" x14ac:dyDescent="0.3"/>
    <row r="287" s="5" customFormat="1" x14ac:dyDescent="0.3"/>
    <row r="288" s="5" customFormat="1" x14ac:dyDescent="0.3"/>
    <row r="289" s="5" customFormat="1" x14ac:dyDescent="0.3"/>
    <row r="290" s="5" customFormat="1" x14ac:dyDescent="0.3"/>
    <row r="291" s="5" customFormat="1" x14ac:dyDescent="0.3"/>
    <row r="292" s="5" customFormat="1" x14ac:dyDescent="0.3"/>
    <row r="293" s="5" customFormat="1" x14ac:dyDescent="0.3"/>
    <row r="294" s="5" customFormat="1" x14ac:dyDescent="0.3"/>
    <row r="295" s="5" customFormat="1" x14ac:dyDescent="0.3"/>
    <row r="296" s="5" customFormat="1" x14ac:dyDescent="0.3"/>
    <row r="297" s="5" customFormat="1" x14ac:dyDescent="0.3"/>
    <row r="298" s="5" customFormat="1" x14ac:dyDescent="0.3"/>
    <row r="299" s="5" customFormat="1" x14ac:dyDescent="0.3"/>
    <row r="300" s="5" customFormat="1" x14ac:dyDescent="0.3"/>
    <row r="301" s="5" customFormat="1" x14ac:dyDescent="0.3"/>
    <row r="302" s="5" customFormat="1" x14ac:dyDescent="0.3"/>
    <row r="303" s="5" customFormat="1" x14ac:dyDescent="0.3"/>
    <row r="304" s="5" customFormat="1" x14ac:dyDescent="0.3"/>
    <row r="305" s="5" customFormat="1" x14ac:dyDescent="0.3"/>
    <row r="306" s="5" customFormat="1" x14ac:dyDescent="0.3"/>
    <row r="307" s="5" customFormat="1" x14ac:dyDescent="0.3"/>
    <row r="308" s="5" customFormat="1" x14ac:dyDescent="0.3"/>
    <row r="309" s="5" customFormat="1" x14ac:dyDescent="0.3"/>
    <row r="310" s="5" customFormat="1" x14ac:dyDescent="0.3"/>
    <row r="311" s="5" customFormat="1" x14ac:dyDescent="0.3"/>
    <row r="312" s="5" customFormat="1" x14ac:dyDescent="0.3"/>
    <row r="313" s="5" customFormat="1" x14ac:dyDescent="0.3"/>
    <row r="314" s="5" customFormat="1" x14ac:dyDescent="0.3"/>
    <row r="315" s="5" customFormat="1" x14ac:dyDescent="0.3"/>
    <row r="316" s="5" customFormat="1" x14ac:dyDescent="0.3"/>
    <row r="317" s="5" customFormat="1" x14ac:dyDescent="0.3"/>
    <row r="318" s="5" customFormat="1" x14ac:dyDescent="0.3"/>
    <row r="319" s="5" customFormat="1" x14ac:dyDescent="0.3"/>
    <row r="320" s="5" customFormat="1" x14ac:dyDescent="0.3"/>
    <row r="321" s="5" customFormat="1" x14ac:dyDescent="0.3"/>
    <row r="322" s="5" customFormat="1" x14ac:dyDescent="0.3"/>
    <row r="323" s="5" customFormat="1" x14ac:dyDescent="0.3"/>
    <row r="324" s="5" customFormat="1" x14ac:dyDescent="0.3"/>
    <row r="325" s="5" customFormat="1" x14ac:dyDescent="0.3"/>
    <row r="326" s="5" customFormat="1" x14ac:dyDescent="0.3"/>
    <row r="327" s="5" customFormat="1" x14ac:dyDescent="0.3"/>
    <row r="328" s="5" customFormat="1" x14ac:dyDescent="0.3"/>
    <row r="329" s="5" customFormat="1" x14ac:dyDescent="0.3"/>
    <row r="330" s="5" customFormat="1" x14ac:dyDescent="0.3"/>
    <row r="331" s="5" customFormat="1" x14ac:dyDescent="0.3"/>
    <row r="332" s="5" customFormat="1" x14ac:dyDescent="0.3"/>
    <row r="333" s="5" customFormat="1" x14ac:dyDescent="0.3"/>
    <row r="334" s="5" customFormat="1" x14ac:dyDescent="0.3"/>
    <row r="335" s="5" customFormat="1" x14ac:dyDescent="0.3"/>
    <row r="336" s="5" customFormat="1" x14ac:dyDescent="0.3"/>
    <row r="337" s="5" customFormat="1" x14ac:dyDescent="0.3"/>
    <row r="338" s="5" customFormat="1" x14ac:dyDescent="0.3"/>
    <row r="339" s="5" customFormat="1" x14ac:dyDescent="0.3"/>
    <row r="340" s="5" customFormat="1" x14ac:dyDescent="0.3"/>
    <row r="341" s="5" customFormat="1" x14ac:dyDescent="0.3"/>
    <row r="342" s="5" customFormat="1" x14ac:dyDescent="0.3"/>
    <row r="343" s="5" customFormat="1" x14ac:dyDescent="0.3"/>
    <row r="344" s="5" customFormat="1" x14ac:dyDescent="0.3"/>
    <row r="345" s="5" customFormat="1" x14ac:dyDescent="0.3"/>
    <row r="346" s="5" customFormat="1" x14ac:dyDescent="0.3"/>
    <row r="347" s="5" customFormat="1" x14ac:dyDescent="0.3"/>
    <row r="348" s="5" customFormat="1" x14ac:dyDescent="0.3"/>
    <row r="349" s="5" customFormat="1" x14ac:dyDescent="0.3"/>
    <row r="350" s="5" customFormat="1" x14ac:dyDescent="0.3"/>
    <row r="351" s="5" customFormat="1" x14ac:dyDescent="0.3"/>
    <row r="352" s="5" customFormat="1" x14ac:dyDescent="0.3"/>
    <row r="353" s="5" customFormat="1" x14ac:dyDescent="0.3"/>
    <row r="354" s="5" customFormat="1" x14ac:dyDescent="0.3"/>
    <row r="355" s="5" customFormat="1" x14ac:dyDescent="0.3"/>
    <row r="356" s="5" customFormat="1" x14ac:dyDescent="0.3"/>
    <row r="357" s="5" customFormat="1" x14ac:dyDescent="0.3"/>
    <row r="358" s="5" customFormat="1" x14ac:dyDescent="0.3"/>
    <row r="359" s="5" customFormat="1" x14ac:dyDescent="0.3"/>
    <row r="360" s="5" customFormat="1" x14ac:dyDescent="0.3"/>
    <row r="361" s="5" customFormat="1" x14ac:dyDescent="0.3"/>
    <row r="362" s="5" customFormat="1" x14ac:dyDescent="0.3"/>
    <row r="363" s="5" customFormat="1" x14ac:dyDescent="0.3"/>
    <row r="364" s="5" customFormat="1" x14ac:dyDescent="0.3"/>
    <row r="365" s="5" customFormat="1" x14ac:dyDescent="0.3"/>
    <row r="366" s="5" customFormat="1" x14ac:dyDescent="0.3"/>
    <row r="367" s="5" customFormat="1" x14ac:dyDescent="0.3"/>
    <row r="368" s="5" customFormat="1" x14ac:dyDescent="0.3"/>
    <row r="369" s="5" customFormat="1" x14ac:dyDescent="0.3"/>
    <row r="370" s="5" customFormat="1" x14ac:dyDescent="0.3"/>
    <row r="371" s="5" customFormat="1" x14ac:dyDescent="0.3"/>
    <row r="372" s="5" customFormat="1" x14ac:dyDescent="0.3"/>
    <row r="373" s="5" customFormat="1" x14ac:dyDescent="0.3"/>
    <row r="374" s="5" customFormat="1" x14ac:dyDescent="0.3"/>
    <row r="375" s="5" customFormat="1" x14ac:dyDescent="0.3"/>
    <row r="376" s="5" customFormat="1" x14ac:dyDescent="0.3"/>
    <row r="377" s="5" customFormat="1" x14ac:dyDescent="0.3"/>
    <row r="378" s="5" customFormat="1" x14ac:dyDescent="0.3"/>
    <row r="379" s="5" customFormat="1" x14ac:dyDescent="0.3"/>
    <row r="380" s="5" customFormat="1" x14ac:dyDescent="0.3"/>
    <row r="381" s="5" customFormat="1" x14ac:dyDescent="0.3"/>
    <row r="382" s="5" customFormat="1" x14ac:dyDescent="0.3"/>
    <row r="383" s="5" customFormat="1" x14ac:dyDescent="0.3"/>
    <row r="384" s="5" customFormat="1" x14ac:dyDescent="0.3"/>
    <row r="385" s="5" customFormat="1" x14ac:dyDescent="0.3"/>
    <row r="386" s="5" customFormat="1" x14ac:dyDescent="0.3"/>
    <row r="387" s="5" customFormat="1" x14ac:dyDescent="0.3"/>
    <row r="388" s="5" customFormat="1" x14ac:dyDescent="0.3"/>
    <row r="389" s="5" customFormat="1" x14ac:dyDescent="0.3"/>
    <row r="390" s="5" customFormat="1" x14ac:dyDescent="0.3"/>
    <row r="391" s="5" customFormat="1" x14ac:dyDescent="0.3"/>
    <row r="392" s="5" customFormat="1" x14ac:dyDescent="0.3"/>
    <row r="393" s="5" customFormat="1" x14ac:dyDescent="0.3"/>
    <row r="394" s="5" customFormat="1" x14ac:dyDescent="0.3"/>
    <row r="395" s="5" customFormat="1" x14ac:dyDescent="0.3"/>
    <row r="396" s="5" customFormat="1" x14ac:dyDescent="0.3"/>
    <row r="397" s="5" customFormat="1" x14ac:dyDescent="0.3"/>
    <row r="398" s="5" customFormat="1" x14ac:dyDescent="0.3"/>
    <row r="399" s="5" customFormat="1" x14ac:dyDescent="0.3"/>
    <row r="400" s="5" customFormat="1" x14ac:dyDescent="0.3"/>
    <row r="401" s="5" customFormat="1" x14ac:dyDescent="0.3"/>
    <row r="402" s="5" customFormat="1" x14ac:dyDescent="0.3"/>
    <row r="403" s="5" customFormat="1" x14ac:dyDescent="0.3"/>
    <row r="404" s="5" customFormat="1" x14ac:dyDescent="0.3"/>
    <row r="405" s="5" customFormat="1" x14ac:dyDescent="0.3"/>
    <row r="406" s="5" customFormat="1" x14ac:dyDescent="0.3"/>
    <row r="407" s="5" customFormat="1" x14ac:dyDescent="0.3"/>
    <row r="408" s="5" customFormat="1" x14ac:dyDescent="0.3"/>
    <row r="409" s="5" customFormat="1" x14ac:dyDescent="0.3"/>
    <row r="410" s="5" customFormat="1" x14ac:dyDescent="0.3"/>
    <row r="411" s="5" customFormat="1" x14ac:dyDescent="0.3"/>
    <row r="412" s="5" customFormat="1" x14ac:dyDescent="0.3"/>
    <row r="413" s="5" customFormat="1" x14ac:dyDescent="0.3"/>
    <row r="414" s="5" customFormat="1" x14ac:dyDescent="0.3"/>
    <row r="415" s="5" customFormat="1" x14ac:dyDescent="0.3"/>
    <row r="416" s="5" customFormat="1" x14ac:dyDescent="0.3"/>
    <row r="417" s="5" customFormat="1" x14ac:dyDescent="0.3"/>
    <row r="418" s="5" customFormat="1" x14ac:dyDescent="0.3"/>
    <row r="419" s="5" customFormat="1" x14ac:dyDescent="0.3"/>
    <row r="420" s="5" customFormat="1" x14ac:dyDescent="0.3"/>
    <row r="421" s="5" customFormat="1" x14ac:dyDescent="0.3"/>
    <row r="422" s="5" customFormat="1" x14ac:dyDescent="0.3"/>
    <row r="423" s="5" customFormat="1" x14ac:dyDescent="0.3"/>
    <row r="424" s="5" customFormat="1" x14ac:dyDescent="0.3"/>
    <row r="425" s="5" customFormat="1" x14ac:dyDescent="0.3"/>
    <row r="426" s="5" customFormat="1" x14ac:dyDescent="0.3"/>
    <row r="427" s="5" customFormat="1" x14ac:dyDescent="0.3"/>
    <row r="428" s="5" customFormat="1" x14ac:dyDescent="0.3"/>
    <row r="429" s="5" customFormat="1" x14ac:dyDescent="0.3"/>
    <row r="430" s="5" customFormat="1" x14ac:dyDescent="0.3"/>
    <row r="431" s="5" customFormat="1" x14ac:dyDescent="0.3"/>
    <row r="432" s="5" customFormat="1" x14ac:dyDescent="0.3"/>
    <row r="433" s="5" customFormat="1" x14ac:dyDescent="0.3"/>
    <row r="434" s="5" customFormat="1" x14ac:dyDescent="0.3"/>
    <row r="435" s="5" customFormat="1" x14ac:dyDescent="0.3"/>
    <row r="436" s="5" customFormat="1" x14ac:dyDescent="0.3"/>
    <row r="437" s="5" customFormat="1" x14ac:dyDescent="0.3"/>
    <row r="438" s="5" customFormat="1" x14ac:dyDescent="0.3"/>
    <row r="439" s="5" customFormat="1" x14ac:dyDescent="0.3"/>
    <row r="440" s="5" customFormat="1" x14ac:dyDescent="0.3"/>
    <row r="441" s="5" customFormat="1" x14ac:dyDescent="0.3"/>
    <row r="442" s="5" customFormat="1" x14ac:dyDescent="0.3"/>
    <row r="443" s="5" customFormat="1" x14ac:dyDescent="0.3"/>
    <row r="444" s="5" customFormat="1" x14ac:dyDescent="0.3"/>
    <row r="445" s="5" customFormat="1" x14ac:dyDescent="0.3"/>
    <row r="446" s="5" customFormat="1" x14ac:dyDescent="0.3"/>
    <row r="447" s="5" customFormat="1" x14ac:dyDescent="0.3"/>
    <row r="448" s="5" customFormat="1" x14ac:dyDescent="0.3"/>
    <row r="449" s="5" customFormat="1" x14ac:dyDescent="0.3"/>
    <row r="450" s="5" customFormat="1" x14ac:dyDescent="0.3"/>
    <row r="451" s="5" customFormat="1" x14ac:dyDescent="0.3"/>
    <row r="452" s="5" customFormat="1" x14ac:dyDescent="0.3"/>
    <row r="453" s="5" customFormat="1" x14ac:dyDescent="0.3"/>
    <row r="454" s="5" customFormat="1" x14ac:dyDescent="0.3"/>
    <row r="455" s="5" customFormat="1" x14ac:dyDescent="0.3"/>
    <row r="456" s="5" customFormat="1" x14ac:dyDescent="0.3"/>
    <row r="457" s="5" customFormat="1" x14ac:dyDescent="0.3"/>
    <row r="458" s="5" customFormat="1" x14ac:dyDescent="0.3"/>
    <row r="459" s="5" customFormat="1" x14ac:dyDescent="0.3"/>
    <row r="460" s="5" customFormat="1" x14ac:dyDescent="0.3"/>
    <row r="461" s="5" customFormat="1" x14ac:dyDescent="0.3"/>
    <row r="462" s="5" customFormat="1" x14ac:dyDescent="0.3"/>
    <row r="463" s="5" customFormat="1" x14ac:dyDescent="0.3"/>
    <row r="464" s="5" customFormat="1" x14ac:dyDescent="0.3"/>
    <row r="465" s="5" customFormat="1" x14ac:dyDescent="0.3"/>
    <row r="466" s="5" customFormat="1" x14ac:dyDescent="0.3"/>
    <row r="467" s="5" customFormat="1" x14ac:dyDescent="0.3"/>
    <row r="468" s="5" customFormat="1" x14ac:dyDescent="0.3"/>
    <row r="469" s="5" customFormat="1" x14ac:dyDescent="0.3"/>
    <row r="470" s="5" customFormat="1" x14ac:dyDescent="0.3"/>
    <row r="471" s="5" customFormat="1" x14ac:dyDescent="0.3"/>
    <row r="472" s="5" customFormat="1" x14ac:dyDescent="0.3"/>
    <row r="473" s="5" customFormat="1" x14ac:dyDescent="0.3"/>
    <row r="474" s="5" customFormat="1" x14ac:dyDescent="0.3"/>
    <row r="475" s="5" customFormat="1" x14ac:dyDescent="0.3"/>
    <row r="476" s="5" customFormat="1" x14ac:dyDescent="0.3"/>
    <row r="477" s="5" customFormat="1" x14ac:dyDescent="0.3"/>
    <row r="478" s="5" customFormat="1" x14ac:dyDescent="0.3"/>
    <row r="479" s="5" customFormat="1" x14ac:dyDescent="0.3"/>
    <row r="480" s="5" customFormat="1" x14ac:dyDescent="0.3"/>
    <row r="481" s="5" customFormat="1" x14ac:dyDescent="0.3"/>
    <row r="482" s="5" customFormat="1" x14ac:dyDescent="0.3"/>
    <row r="483" s="5" customFormat="1" x14ac:dyDescent="0.3"/>
    <row r="484" s="5" customFormat="1" x14ac:dyDescent="0.3"/>
    <row r="485" s="5" customFormat="1" x14ac:dyDescent="0.3"/>
    <row r="486" s="5" customFormat="1" x14ac:dyDescent="0.3"/>
    <row r="487" s="5" customFormat="1" x14ac:dyDescent="0.3"/>
    <row r="488" s="5" customFormat="1" x14ac:dyDescent="0.3"/>
    <row r="489" s="5" customFormat="1" x14ac:dyDescent="0.3"/>
    <row r="490" s="5" customFormat="1" x14ac:dyDescent="0.3"/>
    <row r="491" s="5" customFormat="1" x14ac:dyDescent="0.3"/>
    <row r="492" s="5" customFormat="1" x14ac:dyDescent="0.3"/>
    <row r="493" s="5" customFormat="1" x14ac:dyDescent="0.3"/>
    <row r="494" s="5" customFormat="1" x14ac:dyDescent="0.3"/>
    <row r="495" s="5" customFormat="1" x14ac:dyDescent="0.3"/>
    <row r="496" s="5" customFormat="1" x14ac:dyDescent="0.3"/>
    <row r="497" s="5" customFormat="1" x14ac:dyDescent="0.3"/>
    <row r="498" s="5" customFormat="1" x14ac:dyDescent="0.3"/>
    <row r="499" s="5" customFormat="1" x14ac:dyDescent="0.3"/>
    <row r="500" s="5" customFormat="1" x14ac:dyDescent="0.3"/>
    <row r="501" s="5" customFormat="1" x14ac:dyDescent="0.3"/>
    <row r="502" s="5" customFormat="1" x14ac:dyDescent="0.3"/>
    <row r="503" s="5" customFormat="1" x14ac:dyDescent="0.3"/>
    <row r="504" s="5" customFormat="1" x14ac:dyDescent="0.3"/>
    <row r="505" s="5" customFormat="1" x14ac:dyDescent="0.3"/>
    <row r="506" s="5" customFormat="1" x14ac:dyDescent="0.3"/>
    <row r="507" s="5" customFormat="1" x14ac:dyDescent="0.3"/>
    <row r="508" s="5" customFormat="1" x14ac:dyDescent="0.3"/>
    <row r="509" s="5" customFormat="1" x14ac:dyDescent="0.3"/>
    <row r="510" s="5" customFormat="1" x14ac:dyDescent="0.3"/>
    <row r="511" s="5" customFormat="1" x14ac:dyDescent="0.3"/>
    <row r="512" s="5" customFormat="1" x14ac:dyDescent="0.3"/>
    <row r="513" s="5" customFormat="1" x14ac:dyDescent="0.3"/>
    <row r="514" s="5" customFormat="1" x14ac:dyDescent="0.3"/>
    <row r="515" s="5" customFormat="1" x14ac:dyDescent="0.3"/>
    <row r="516" s="5" customFormat="1" x14ac:dyDescent="0.3"/>
    <row r="517" s="5" customFormat="1" x14ac:dyDescent="0.3"/>
    <row r="518" s="5" customFormat="1" x14ac:dyDescent="0.3"/>
    <row r="519" s="5" customFormat="1" x14ac:dyDescent="0.3"/>
    <row r="520" s="5" customFormat="1" x14ac:dyDescent="0.3"/>
    <row r="521" s="5" customFormat="1" x14ac:dyDescent="0.3"/>
    <row r="522" s="5" customFormat="1" x14ac:dyDescent="0.3"/>
    <row r="523" s="5" customFormat="1" x14ac:dyDescent="0.3"/>
    <row r="524" s="5" customFormat="1" x14ac:dyDescent="0.3"/>
    <row r="525" s="5" customFormat="1" x14ac:dyDescent="0.3"/>
    <row r="526" s="5" customFormat="1" x14ac:dyDescent="0.3"/>
    <row r="527" s="5" customFormat="1" x14ac:dyDescent="0.3"/>
    <row r="528" s="5" customFormat="1" x14ac:dyDescent="0.3"/>
    <row r="529" s="5" customFormat="1" x14ac:dyDescent="0.3"/>
    <row r="530" s="5" customFormat="1" x14ac:dyDescent="0.3"/>
    <row r="531" s="5" customFormat="1" x14ac:dyDescent="0.3"/>
    <row r="532" s="5" customFormat="1" x14ac:dyDescent="0.3"/>
    <row r="533" s="5" customFormat="1" x14ac:dyDescent="0.3"/>
    <row r="534" s="5" customFormat="1" x14ac:dyDescent="0.3"/>
    <row r="535" s="5" customFormat="1" x14ac:dyDescent="0.3"/>
    <row r="536" s="5" customFormat="1" x14ac:dyDescent="0.3"/>
    <row r="537" s="5" customFormat="1" x14ac:dyDescent="0.3"/>
    <row r="538" s="5" customFormat="1" x14ac:dyDescent="0.3"/>
    <row r="539" s="5" customFormat="1" x14ac:dyDescent="0.3"/>
    <row r="540" s="5" customFormat="1" x14ac:dyDescent="0.3"/>
    <row r="541" s="5" customFormat="1" x14ac:dyDescent="0.3"/>
    <row r="542" s="5" customFormat="1" x14ac:dyDescent="0.3"/>
    <row r="543" s="5" customFormat="1" x14ac:dyDescent="0.3"/>
    <row r="544" s="5" customFormat="1" x14ac:dyDescent="0.3"/>
    <row r="545" s="5" customFormat="1" x14ac:dyDescent="0.3"/>
    <row r="546" s="5" customFormat="1" x14ac:dyDescent="0.3"/>
    <row r="547" s="5" customFormat="1" x14ac:dyDescent="0.3"/>
    <row r="548" s="5" customFormat="1" x14ac:dyDescent="0.3"/>
    <row r="549" s="5" customFormat="1" x14ac:dyDescent="0.3"/>
    <row r="550" s="5" customFormat="1" x14ac:dyDescent="0.3"/>
    <row r="551" s="5" customFormat="1" x14ac:dyDescent="0.3"/>
    <row r="552" s="5" customFormat="1" x14ac:dyDescent="0.3"/>
    <row r="553" s="5" customFormat="1" x14ac:dyDescent="0.3"/>
    <row r="554" s="5" customFormat="1" x14ac:dyDescent="0.3"/>
    <row r="555" s="5" customFormat="1" x14ac:dyDescent="0.3"/>
    <row r="556" s="5" customFormat="1" x14ac:dyDescent="0.3"/>
    <row r="557" s="5" customFormat="1" x14ac:dyDescent="0.3"/>
    <row r="558" s="5" customFormat="1" x14ac:dyDescent="0.3"/>
    <row r="559" s="5" customFormat="1" x14ac:dyDescent="0.3"/>
    <row r="560" s="5" customFormat="1" x14ac:dyDescent="0.3"/>
    <row r="561" s="5" customFormat="1" x14ac:dyDescent="0.3"/>
    <row r="562" s="5" customFormat="1" x14ac:dyDescent="0.3"/>
    <row r="563" s="5" customFormat="1" x14ac:dyDescent="0.3"/>
    <row r="564" s="5" customFormat="1" x14ac:dyDescent="0.3"/>
    <row r="565" s="5" customFormat="1" x14ac:dyDescent="0.3"/>
    <row r="566" s="5" customFormat="1" x14ac:dyDescent="0.3"/>
    <row r="567" s="5" customFormat="1" x14ac:dyDescent="0.3"/>
    <row r="568" s="5" customFormat="1" x14ac:dyDescent="0.3"/>
    <row r="569" s="5" customFormat="1" x14ac:dyDescent="0.3"/>
    <row r="570" s="5" customFormat="1" x14ac:dyDescent="0.3"/>
    <row r="571" s="5" customFormat="1" x14ac:dyDescent="0.3"/>
    <row r="572" s="5" customFormat="1" x14ac:dyDescent="0.3"/>
    <row r="573" s="5" customFormat="1" x14ac:dyDescent="0.3"/>
    <row r="574" s="5" customFormat="1" x14ac:dyDescent="0.3"/>
    <row r="575" s="5" customFormat="1" x14ac:dyDescent="0.3"/>
    <row r="576" s="5" customFormat="1" x14ac:dyDescent="0.3"/>
    <row r="577" s="5" customFormat="1" x14ac:dyDescent="0.3"/>
    <row r="578" s="5" customFormat="1" x14ac:dyDescent="0.3"/>
    <row r="579" s="5" customFormat="1" x14ac:dyDescent="0.3"/>
    <row r="580" s="5" customFormat="1" x14ac:dyDescent="0.3"/>
    <row r="581" s="5" customFormat="1" x14ac:dyDescent="0.3"/>
    <row r="582" s="5" customFormat="1" x14ac:dyDescent="0.3"/>
    <row r="583" s="5" customFormat="1" x14ac:dyDescent="0.3"/>
    <row r="584" s="5" customFormat="1" x14ac:dyDescent="0.3"/>
    <row r="585" s="5" customFormat="1" x14ac:dyDescent="0.3"/>
    <row r="586" s="5" customFormat="1" x14ac:dyDescent="0.3"/>
    <row r="587" s="5" customFormat="1" x14ac:dyDescent="0.3"/>
    <row r="588" s="5" customFormat="1" x14ac:dyDescent="0.3"/>
  </sheetData>
  <mergeCells count="8">
    <mergeCell ref="D3:F3"/>
    <mergeCell ref="G3:I3"/>
    <mergeCell ref="J3:L3"/>
    <mergeCell ref="M3:O3"/>
    <mergeCell ref="D4:F4"/>
    <mergeCell ref="G4:I4"/>
    <mergeCell ref="J4:L4"/>
    <mergeCell ref="M4:O4"/>
  </mergeCells>
  <conditionalFormatting sqref="F81:F83">
    <cfRule type="containsText" dxfId="3" priority="4" operator="containsText" text="ERRORE">
      <formula>NOT(ISERROR(SEARCH("ERRORE",F81)))</formula>
    </cfRule>
  </conditionalFormatting>
  <conditionalFormatting sqref="I81:I83">
    <cfRule type="containsText" dxfId="2" priority="3" operator="containsText" text="ERRORE">
      <formula>NOT(ISERROR(SEARCH("ERRORE",I81)))</formula>
    </cfRule>
  </conditionalFormatting>
  <conditionalFormatting sqref="L81:L83">
    <cfRule type="containsText" dxfId="1" priority="2" operator="containsText" text="ERRORE">
      <formula>NOT(ISERROR(SEARCH("ERRORE",L81)))</formula>
    </cfRule>
  </conditionalFormatting>
  <conditionalFormatting sqref="O81:O83">
    <cfRule type="containsText" dxfId="0" priority="1" operator="containsText" text="ERRORE">
      <formula>NOT(ISERROR(SEARCH("ERRORE",O81)))</formula>
    </cfRule>
  </conditionalFormatting>
  <pageMargins left="0.7" right="0.7" top="0.75" bottom="0.75" header="0.3" footer="0.3"/>
  <pageSetup paperSize="8"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Romagnano S</vt:lpstr>
      <vt:lpstr>'Romagnano S'!Area_stampa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Mileno - Fondazione Utilitatis</dc:creator>
  <cp:lastModifiedBy>Lorenza Donetti</cp:lastModifiedBy>
  <cp:lastPrinted>2022-05-19T12:36:03Z</cp:lastPrinted>
  <dcterms:created xsi:type="dcterms:W3CDTF">2022-04-28T12:08:11Z</dcterms:created>
  <dcterms:modified xsi:type="dcterms:W3CDTF">2022-05-19T12:44:01Z</dcterms:modified>
</cp:coreProperties>
</file>